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9540" windowHeight="1185" firstSheet="7" activeTab="7"/>
  </bookViews>
  <sheets>
    <sheet name="расчет" sheetId="6" state="hidden" r:id="rId1"/>
    <sheet name="Лист1" sheetId="7" state="hidden" r:id="rId2"/>
    <sheet name="Лист2" sheetId="8" state="hidden" r:id="rId3"/>
    <sheet name="Лист3" sheetId="9" state="hidden" r:id="rId4"/>
    <sheet name="клиент" sheetId="10" state="hidden" r:id="rId5"/>
    <sheet name="Лист4" sheetId="11" state="hidden" r:id="rId6"/>
    <sheet name="28.04.21 аеропорт" sheetId="12" state="hidden" r:id="rId7"/>
    <sheet name="Перечень" sheetId="14" r:id="rId8"/>
  </sheets>
  <externalReferences>
    <externalReference r:id="rId9"/>
  </externalReferences>
  <definedNames>
    <definedName name="_xlnm.Print_Area" localSheetId="3">Лист3!$A$1:$L$22</definedName>
    <definedName name="_xlnm.Print_Area" localSheetId="0">расчет!$A$1:$L$18</definedName>
  </definedNames>
  <calcPr calcId="145621"/>
</workbook>
</file>

<file path=xl/calcChain.xml><?xml version="1.0" encoding="utf-8"?>
<calcChain xmlns="http://schemas.openxmlformats.org/spreadsheetml/2006/main">
  <c r="F11" i="12" l="1"/>
  <c r="F10" i="12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J8" i="12"/>
  <c r="L8" i="12" s="1"/>
  <c r="J9" i="12"/>
  <c r="L9" i="12" s="1"/>
  <c r="J10" i="12"/>
  <c r="L10" i="12" s="1"/>
  <c r="J11" i="12"/>
  <c r="L11" i="12" s="1"/>
  <c r="J12" i="12"/>
  <c r="L12" i="12" s="1"/>
  <c r="J13" i="12"/>
  <c r="L13" i="12" s="1"/>
  <c r="J14" i="12"/>
  <c r="L14" i="12" s="1"/>
  <c r="J15" i="12"/>
  <c r="L15" i="12" s="1"/>
  <c r="J16" i="12"/>
  <c r="L16" i="12" s="1"/>
  <c r="J17" i="12"/>
  <c r="L17" i="12" s="1"/>
  <c r="J6" i="12"/>
  <c r="L6" i="12" s="1"/>
  <c r="J7" i="12"/>
  <c r="L7" i="12" s="1"/>
  <c r="J5" i="12" l="1"/>
  <c r="L5" i="12" s="1"/>
  <c r="L18" i="12" s="1"/>
  <c r="J8" i="11" l="1"/>
  <c r="L8" i="11" s="1"/>
  <c r="J10" i="11"/>
  <c r="L10" i="11" s="1"/>
  <c r="J9" i="11"/>
  <c r="L9" i="11" s="1"/>
  <c r="L16" i="11"/>
  <c r="J7" i="11"/>
  <c r="L7" i="11" s="1"/>
  <c r="J6" i="11"/>
  <c r="L6" i="11" s="1"/>
  <c r="C6" i="11"/>
  <c r="C7" i="11" s="1"/>
  <c r="C8" i="11" s="1"/>
  <c r="C9" i="11" s="1"/>
  <c r="C10" i="11" s="1"/>
  <c r="J5" i="11"/>
  <c r="L5" i="11" s="1"/>
  <c r="L11" i="11" l="1"/>
  <c r="J12" i="6"/>
  <c r="J6" i="6" l="1"/>
  <c r="J16" i="6" l="1"/>
  <c r="L16" i="6" s="1"/>
  <c r="J15" i="6"/>
  <c r="L15" i="6" s="1"/>
  <c r="J14" i="6"/>
  <c r="L14" i="6" s="1"/>
  <c r="J13" i="6"/>
  <c r="L13" i="6" s="1"/>
  <c r="L12" i="6"/>
  <c r="J11" i="6"/>
  <c r="L11" i="6" s="1"/>
  <c r="J10" i="6"/>
  <c r="L10" i="6" s="1"/>
  <c r="J5" i="6" l="1"/>
  <c r="L5" i="6" s="1"/>
  <c r="J5" i="10" l="1"/>
  <c r="L5" i="10" s="1"/>
  <c r="J9" i="6"/>
  <c r="L9" i="6" s="1"/>
  <c r="L22" i="6" s="1"/>
  <c r="J8" i="6"/>
  <c r="L8" i="6" s="1"/>
  <c r="J7" i="6"/>
  <c r="L7" i="6" s="1"/>
  <c r="L6" i="6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L17" i="6" l="1"/>
  <c r="K11" i="10"/>
  <c r="K10" i="10"/>
  <c r="L6" i="10" l="1"/>
  <c r="J21" i="9"/>
  <c r="L21" i="9" s="1"/>
  <c r="J15" i="9" l="1"/>
  <c r="L15" i="9" s="1"/>
  <c r="J16" i="9"/>
  <c r="L16" i="9" s="1"/>
  <c r="J17" i="9"/>
  <c r="L17" i="9" s="1"/>
  <c r="J18" i="9"/>
  <c r="L18" i="9" s="1"/>
  <c r="J19" i="9"/>
  <c r="L19" i="9" s="1"/>
  <c r="J20" i="9"/>
  <c r="L20" i="9" s="1"/>
  <c r="J6" i="9"/>
  <c r="L6" i="9" s="1"/>
  <c r="J7" i="9"/>
  <c r="L7" i="9" s="1"/>
  <c r="J8" i="9"/>
  <c r="L8" i="9" s="1"/>
  <c r="J9" i="9"/>
  <c r="L9" i="9" s="1"/>
  <c r="J10" i="9"/>
  <c r="L10" i="9" s="1"/>
  <c r="J11" i="9"/>
  <c r="L11" i="9" s="1"/>
  <c r="J12" i="9"/>
  <c r="L12" i="9" s="1"/>
  <c r="J13" i="9"/>
  <c r="L13" i="9" s="1"/>
  <c r="J14" i="9"/>
  <c r="L14" i="9" s="1"/>
  <c r="C6" i="9" l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J5" i="9" l="1"/>
  <c r="L5" i="9" l="1"/>
  <c r="L22" i="9" s="1"/>
  <c r="G24" i="8" l="1"/>
  <c r="G23" i="8"/>
  <c r="G22" i="8"/>
  <c r="G21" i="8"/>
  <c r="G20" i="8"/>
  <c r="G19" i="8"/>
  <c r="G18" i="8"/>
  <c r="F17" i="8"/>
  <c r="E17" i="8"/>
  <c r="F16" i="8"/>
  <c r="E16" i="8"/>
  <c r="F15" i="8"/>
  <c r="G15" i="8" s="1"/>
  <c r="E15" i="8"/>
  <c r="F14" i="8"/>
  <c r="E14" i="8"/>
  <c r="F13" i="8"/>
  <c r="E13" i="8"/>
  <c r="F12" i="8"/>
  <c r="E12" i="8"/>
  <c r="F11" i="8"/>
  <c r="E11" i="8"/>
  <c r="G10" i="8"/>
  <c r="G9" i="8"/>
  <c r="G8" i="8"/>
  <c r="G7" i="8"/>
  <c r="G6" i="8"/>
  <c r="G5" i="8"/>
  <c r="G24" i="7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B10" i="7"/>
  <c r="B11" i="7" s="1"/>
  <c r="B12" i="7" s="1"/>
  <c r="B13" i="7" s="1"/>
  <c r="B14" i="7" s="1"/>
  <c r="B15" i="7" s="1"/>
  <c r="B16" i="7" s="1"/>
  <c r="B17" i="7" s="1"/>
  <c r="B19" i="7" s="1"/>
  <c r="B20" i="7" s="1"/>
  <c r="B21" i="7" s="1"/>
  <c r="B22" i="7" s="1"/>
  <c r="B23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G13" i="8" l="1"/>
  <c r="G11" i="8"/>
  <c r="G17" i="8"/>
  <c r="G12" i="8"/>
  <c r="G14" i="8"/>
  <c r="G16" i="8"/>
  <c r="B24" i="7"/>
  <c r="B18" i="7"/>
  <c r="G25" i="7"/>
</calcChain>
</file>

<file path=xl/sharedStrings.xml><?xml version="1.0" encoding="utf-8"?>
<sst xmlns="http://schemas.openxmlformats.org/spreadsheetml/2006/main" count="309" uniqueCount="148">
  <si>
    <t>Перечень оцениваемого имущества</t>
  </si>
  <si>
    <t>№</t>
  </si>
  <si>
    <t>Наименование</t>
  </si>
  <si>
    <t>Ед. измерения</t>
  </si>
  <si>
    <t>Количество</t>
  </si>
  <si>
    <t>Цена за ед.</t>
  </si>
  <si>
    <t>Сумма</t>
  </si>
  <si>
    <t>Примечание по состоянию</t>
  </si>
  <si>
    <t>шт</t>
  </si>
  <si>
    <t>м</t>
  </si>
  <si>
    <t>и т о г о :</t>
  </si>
  <si>
    <t xml:space="preserve">Б/У Рабочее </t>
  </si>
  <si>
    <t>Возможный торг</t>
  </si>
  <si>
    <t>Рыночная стоимость единицы</t>
  </si>
  <si>
    <t>Окны пластиковые (1,46 * 1,30)</t>
  </si>
  <si>
    <t>Окны пластиковые (1,86 * 1,30)</t>
  </si>
  <si>
    <t>Дверь деревянные</t>
  </si>
  <si>
    <t>Дверь Алюминовые (2,0 * 0,85)</t>
  </si>
  <si>
    <t>Дверь Алюминовые (2,0 * 1,26)</t>
  </si>
  <si>
    <t>Дверь Алюминовые (1.6 х 0.78)</t>
  </si>
  <si>
    <t>Чугунные батареи (4 ед)</t>
  </si>
  <si>
    <t>Чугунные батареи (5 ед)</t>
  </si>
  <si>
    <t>Чугунные батареи (6 ед)</t>
  </si>
  <si>
    <t>Чугунные батареи (7 ед)</t>
  </si>
  <si>
    <t>Чугунные батареи (8 ед)</t>
  </si>
  <si>
    <t>Чугунные батареи (9 ед)</t>
  </si>
  <si>
    <t>Чугунные батареи (12 ед)</t>
  </si>
  <si>
    <t xml:space="preserve">Труба диаметр 20 мм </t>
  </si>
  <si>
    <t xml:space="preserve">Труба диаметр 50 мм </t>
  </si>
  <si>
    <t>Дверь Алюминовые (3,0 х 2,30)</t>
  </si>
  <si>
    <t>Страпила 6 м</t>
  </si>
  <si>
    <t>Страпила 4 м</t>
  </si>
  <si>
    <t xml:space="preserve">Рейка (3 * 4) </t>
  </si>
  <si>
    <t>Деревянный прогон</t>
  </si>
  <si>
    <t>Оцинкованные листы (в качестве металлома)</t>
  </si>
  <si>
    <t>кг</t>
  </si>
  <si>
    <t>Металлом</t>
  </si>
  <si>
    <t>Шавкат ака Изза бозор</t>
  </si>
  <si>
    <t xml:space="preserve">Хамза ака Изза </t>
  </si>
  <si>
    <t>Среднее стоимость</t>
  </si>
  <si>
    <t>тел 97 7776032</t>
  </si>
  <si>
    <t xml:space="preserve"> тел 998173828</t>
  </si>
  <si>
    <t>Страпила 6 м (40*15)</t>
  </si>
  <si>
    <t>Страпила 4 м (40*15)</t>
  </si>
  <si>
    <t>м2</t>
  </si>
  <si>
    <t>кол-во</t>
  </si>
  <si>
    <t>www.olx.uz, www.zor.uz</t>
  </si>
  <si>
    <t xml:space="preserve">Общая рыночная стоимость </t>
  </si>
  <si>
    <t>И Т О Г О :</t>
  </si>
  <si>
    <t>Профнастиль</t>
  </si>
  <si>
    <t>Металлолом</t>
  </si>
  <si>
    <t>Деревесина</t>
  </si>
  <si>
    <t>м3</t>
  </si>
  <si>
    <t>Кирпич</t>
  </si>
  <si>
    <t>Шифер</t>
  </si>
  <si>
    <t>Металлические ворота</t>
  </si>
  <si>
    <t>Дверь МДФ</t>
  </si>
  <si>
    <t>Дверь МДФ двухствортичей</t>
  </si>
  <si>
    <t>Дверь АКФА двухствертичей</t>
  </si>
  <si>
    <t>Оконные блоки (Акфа)</t>
  </si>
  <si>
    <t>Форточка (Акфа )</t>
  </si>
  <si>
    <t>Радиатор (Акфа)</t>
  </si>
  <si>
    <t>Таркет</t>
  </si>
  <si>
    <t>Дверь металлический</t>
  </si>
  <si>
    <t>Умивальник</t>
  </si>
  <si>
    <t>Акфа витражи</t>
  </si>
  <si>
    <t>Чугунные батареи (1 секция)</t>
  </si>
  <si>
    <t>Ворота металлические</t>
  </si>
  <si>
    <t>Аналог № 1</t>
  </si>
  <si>
    <t>Аналог № 2</t>
  </si>
  <si>
    <t>Аналог № 3</t>
  </si>
  <si>
    <t>Аналог №1</t>
  </si>
  <si>
    <t>Аналог №2</t>
  </si>
  <si>
    <t>Кирпич (стандарт)</t>
  </si>
  <si>
    <t>Плита (пустотка 5,9*1,2)</t>
  </si>
  <si>
    <t>Плита (ПНС 5,9*1,2)</t>
  </si>
  <si>
    <t>Керамзит (над плитой)</t>
  </si>
  <si>
    <t>тн</t>
  </si>
  <si>
    <t>Рубероид (сакич тул)</t>
  </si>
  <si>
    <t>Труба д-89 м</t>
  </si>
  <si>
    <t>Труба д-32 м</t>
  </si>
  <si>
    <t>Угольник 5см* 5см</t>
  </si>
  <si>
    <t>Швеллер 14 см</t>
  </si>
  <si>
    <t>Двухтавр 18 см</t>
  </si>
  <si>
    <t>Арматура</t>
  </si>
  <si>
    <t>Стакан</t>
  </si>
  <si>
    <t>Прут</t>
  </si>
  <si>
    <t>Угольник 125</t>
  </si>
  <si>
    <t>Угольник 63</t>
  </si>
  <si>
    <t>Угольник 32</t>
  </si>
  <si>
    <t>Плита 58</t>
  </si>
  <si>
    <t>Швеллер 12</t>
  </si>
  <si>
    <t>Швеллер 16</t>
  </si>
  <si>
    <t>Швеллер 20</t>
  </si>
  <si>
    <t>Труба металлическая 219</t>
  </si>
  <si>
    <t>Труба металлическая 159</t>
  </si>
  <si>
    <t>Металлический лист</t>
  </si>
  <si>
    <t>Угольник 45</t>
  </si>
  <si>
    <t>штук</t>
  </si>
  <si>
    <t>Двухтавр 25,30</t>
  </si>
  <si>
    <t>Двутавр 40</t>
  </si>
  <si>
    <t>Двутавр 30</t>
  </si>
  <si>
    <t>Двутавр 27</t>
  </si>
  <si>
    <t>Двутавр 22</t>
  </si>
  <si>
    <t>Двутавр 20</t>
  </si>
  <si>
    <t>Двутавр 18</t>
  </si>
  <si>
    <t>Двутавр 16</t>
  </si>
  <si>
    <t>Двутавр 12</t>
  </si>
  <si>
    <t>Двутавр 10</t>
  </si>
  <si>
    <t>Швеллер 40</t>
  </si>
  <si>
    <t>Швеллер 24</t>
  </si>
  <si>
    <t>Швеллер 18</t>
  </si>
  <si>
    <t>Швеллер 14</t>
  </si>
  <si>
    <t>Швеллер 10</t>
  </si>
  <si>
    <t>Швеллер 8</t>
  </si>
  <si>
    <t>Уголок 160</t>
  </si>
  <si>
    <t>Уголок 125</t>
  </si>
  <si>
    <t>Уголок 100</t>
  </si>
  <si>
    <t>Уголок 90</t>
  </si>
  <si>
    <t>Уголок 80</t>
  </si>
  <si>
    <t>Уголок 75</t>
  </si>
  <si>
    <t>Уголок 70</t>
  </si>
  <si>
    <t>Уголок 63</t>
  </si>
  <si>
    <t>Уголок 50</t>
  </si>
  <si>
    <t>Уголок 45</t>
  </si>
  <si>
    <t>Уголок 40</t>
  </si>
  <si>
    <t>Уголок 32</t>
  </si>
  <si>
    <t>Уголок 25</t>
  </si>
  <si>
    <t>Труба 219</t>
  </si>
  <si>
    <t>Труба 194</t>
  </si>
  <si>
    <t>Труба 168</t>
  </si>
  <si>
    <t>Труба 76</t>
  </si>
  <si>
    <t>Труба 32</t>
  </si>
  <si>
    <t>Труба 83</t>
  </si>
  <si>
    <t>Труба 68</t>
  </si>
  <si>
    <t>Труба 25</t>
  </si>
  <si>
    <t xml:space="preserve">Пластины, лист  </t>
  </si>
  <si>
    <t>Лист 0,5</t>
  </si>
  <si>
    <t xml:space="preserve">Соединит элемент </t>
  </si>
  <si>
    <t>Лист 1,0</t>
  </si>
  <si>
    <t>Настил 1,0</t>
  </si>
  <si>
    <t>Полоса</t>
  </si>
  <si>
    <t>Уголок 35</t>
  </si>
  <si>
    <t>Потолочная плита перекрытия (Плита 58 ж/б б/у)</t>
  </si>
  <si>
    <t>Двутавр 25</t>
  </si>
  <si>
    <t>Ед. измерения в метрах</t>
  </si>
  <si>
    <t>Стоимость годного металла</t>
  </si>
  <si>
    <t>Стоимость металлолома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</si>
</sst>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[Red]\-#,##0.00\ "/>
    <numFmt numFmtId="166" formatCode="#,##0.0"/>
    <numFmt numFmtId="167" formatCode="#,##0.0000"/>
    <numFmt numFmtId="168" formatCode="_([$€]* #,##0.00_);_([$€]* \(#,##0.00\);_([$€]* &quot;-&quot;??_);_(@_)"/>
    <numFmt numFmtId="169" formatCode="0.0"/>
    <numFmt numFmtId="170" formatCode="#,##0_ ;[Red]\-#,##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7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i/>
      <sz val="9"/>
      <color rgb="FFFF000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5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24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4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24" borderId="11" xfId="1" applyFont="1" applyFill="1" applyBorder="1" applyAlignment="1">
      <alignment horizontal="left" vertical="center" wrapText="1"/>
    </xf>
    <xf numFmtId="0" fontId="4" fillId="24" borderId="11" xfId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center" vertical="center" wrapText="1"/>
    </xf>
    <xf numFmtId="0" fontId="25" fillId="25" borderId="12" xfId="1" applyFont="1" applyFill="1" applyBorder="1" applyAlignment="1">
      <alignment horizontal="center" vertical="center" wrapText="1"/>
    </xf>
    <xf numFmtId="3" fontId="26" fillId="25" borderId="15" xfId="1" applyNumberFormat="1" applyFont="1" applyFill="1" applyBorder="1" applyAlignment="1">
      <alignment horizontal="center" vertical="center" wrapText="1"/>
    </xf>
    <xf numFmtId="41" fontId="4" fillId="24" borderId="11" xfId="87" applyFont="1" applyFill="1" applyBorder="1" applyAlignment="1">
      <alignment horizontal="center" vertical="center" wrapText="1"/>
    </xf>
    <xf numFmtId="0" fontId="23" fillId="26" borderId="16" xfId="1" applyFont="1" applyFill="1" applyBorder="1" applyAlignment="1">
      <alignment horizontal="center" vertical="center" wrapText="1"/>
    </xf>
    <xf numFmtId="0" fontId="23" fillId="26" borderId="17" xfId="1" applyFont="1" applyFill="1" applyBorder="1" applyAlignment="1">
      <alignment horizontal="center" vertical="center" wrapText="1"/>
    </xf>
    <xf numFmtId="169" fontId="4" fillId="24" borderId="11" xfId="1" applyNumberFormat="1" applyFont="1" applyFill="1" applyBorder="1" applyAlignment="1">
      <alignment horizontal="center" vertical="center" wrapText="1"/>
    </xf>
    <xf numFmtId="166" fontId="26" fillId="25" borderId="15" xfId="1" applyNumberFormat="1" applyFont="1" applyFill="1" applyBorder="1" applyAlignment="1">
      <alignment horizontal="center" vertical="center" wrapText="1"/>
    </xf>
    <xf numFmtId="41" fontId="4" fillId="24" borderId="11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9" fontId="0" fillId="0" borderId="10" xfId="8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0" xfId="0" applyFill="1"/>
    <xf numFmtId="0" fontId="0" fillId="27" borderId="10" xfId="0" applyFill="1" applyBorder="1" applyAlignment="1">
      <alignment horizontal="center"/>
    </xf>
    <xf numFmtId="170" fontId="0" fillId="0" borderId="10" xfId="83" applyNumberFormat="1" applyFont="1" applyBorder="1" applyAlignment="1">
      <alignment horizontal="center"/>
    </xf>
    <xf numFmtId="170" fontId="0" fillId="25" borderId="10" xfId="83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2" fontId="0" fillId="0" borderId="0" xfId="0" applyNumberFormat="1"/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88" applyNumberFormat="1" applyFont="1"/>
    <xf numFmtId="43" fontId="0" fillId="0" borderId="0" xfId="0" applyNumberFormat="1"/>
    <xf numFmtId="0" fontId="28" fillId="0" borderId="0" xfId="0" applyFont="1"/>
    <xf numFmtId="0" fontId="0" fillId="25" borderId="10" xfId="0" applyFill="1" applyBorder="1" applyAlignment="1">
      <alignment horizontal="center"/>
    </xf>
    <xf numFmtId="0" fontId="27" fillId="25" borderId="10" xfId="1" applyFont="1" applyFill="1" applyBorder="1" applyAlignment="1">
      <alignment horizontal="center" vertical="center"/>
    </xf>
    <xf numFmtId="0" fontId="3" fillId="24" borderId="18" xfId="1" applyFont="1" applyFill="1" applyBorder="1" applyAlignment="1">
      <alignment horizontal="center" vertical="center" wrapText="1"/>
    </xf>
    <xf numFmtId="0" fontId="3" fillId="24" borderId="13" xfId="1" applyFont="1" applyFill="1" applyBorder="1" applyAlignment="1">
      <alignment horizontal="center" vertical="center" wrapText="1"/>
    </xf>
    <xf numFmtId="0" fontId="3" fillId="24" borderId="19" xfId="1" applyFont="1" applyFill="1" applyBorder="1" applyAlignment="1">
      <alignment horizontal="center" vertical="center" wrapText="1"/>
    </xf>
    <xf numFmtId="166" fontId="26" fillId="25" borderId="14" xfId="1" applyNumberFormat="1" applyFont="1" applyFill="1" applyBorder="1" applyAlignment="1">
      <alignment horizontal="center" vertical="center" wrapText="1"/>
    </xf>
    <xf numFmtId="166" fontId="26" fillId="25" borderId="15" xfId="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</cellXfs>
  <cellStyles count="8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uro" xfId="20"/>
    <cellStyle name="Акцент1 2" xfId="22"/>
    <cellStyle name="Акцент1 3" xfId="21"/>
    <cellStyle name="Акцент2 2" xfId="24"/>
    <cellStyle name="Акцент2 3" xfId="23"/>
    <cellStyle name="Акцент3 2" xfId="26"/>
    <cellStyle name="Акцент3 3" xfId="25"/>
    <cellStyle name="Акцент4 2" xfId="28"/>
    <cellStyle name="Акцент4 3" xfId="27"/>
    <cellStyle name="Акцент5 2" xfId="30"/>
    <cellStyle name="Акцент5 3" xfId="29"/>
    <cellStyle name="Акцент6 2" xfId="32"/>
    <cellStyle name="Акцент6 3" xfId="31"/>
    <cellStyle name="Ввод  2" xfId="34"/>
    <cellStyle name="Ввод  3" xfId="33"/>
    <cellStyle name="Вывод 2" xfId="36"/>
    <cellStyle name="Вывод 3" xfId="35"/>
    <cellStyle name="Вычисление 2" xfId="38"/>
    <cellStyle name="Вычисление 3" xfId="37"/>
    <cellStyle name="Заголовок 1 2" xfId="40"/>
    <cellStyle name="Заголовок 1 3" xfId="39"/>
    <cellStyle name="Заголовок 2 2" xfId="42"/>
    <cellStyle name="Заголовок 2 3" xfId="41"/>
    <cellStyle name="Заголовок 3 2" xfId="44"/>
    <cellStyle name="Заголовок 3 3" xfId="43"/>
    <cellStyle name="Заголовок 4 2" xfId="46"/>
    <cellStyle name="Заголовок 4 3" xfId="45"/>
    <cellStyle name="Итог 2" xfId="48"/>
    <cellStyle name="Итог 3" xfId="47"/>
    <cellStyle name="Контрольная ячейка 2" xfId="50"/>
    <cellStyle name="Контрольная ячейка 3" xfId="49"/>
    <cellStyle name="Название 2" xfId="52"/>
    <cellStyle name="Название 3" xfId="51"/>
    <cellStyle name="Нейтральный 2" xfId="54"/>
    <cellStyle name="Нейтральный 3" xfId="53"/>
    <cellStyle name="Обычный" xfId="0" builtinId="0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1"/>
    <cellStyle name="Плохой 2" xfId="62"/>
    <cellStyle name="Плохой 3" xfId="61"/>
    <cellStyle name="Пояснение 2" xfId="64"/>
    <cellStyle name="Пояснение 3" xfId="63"/>
    <cellStyle name="Примечание 2" xfId="66"/>
    <cellStyle name="Примечание 3" xfId="65"/>
    <cellStyle name="Процентный" xfId="88" builtinId="5"/>
    <cellStyle name="Процентный 2" xfId="68"/>
    <cellStyle name="Процентный 2 2" xfId="69"/>
    <cellStyle name="Процентный 3" xfId="70"/>
    <cellStyle name="Процентный 4" xfId="67"/>
    <cellStyle name="Связанная ячейка 2" xfId="72"/>
    <cellStyle name="Связанная ячейка 3" xfId="71"/>
    <cellStyle name="Текст предупреждения 2" xfId="74"/>
    <cellStyle name="Текст предупреждения 3" xfId="73"/>
    <cellStyle name="Финансовый [0] 2" xfId="87"/>
    <cellStyle name="Финансовый 2" xfId="76"/>
    <cellStyle name="Финансовый 2 2" xfId="77"/>
    <cellStyle name="Финансовый 3" xfId="78"/>
    <cellStyle name="Финансовый 4" xfId="79"/>
    <cellStyle name="Финансовый 4 2" xfId="80"/>
    <cellStyle name="Финансовый 5" xfId="81"/>
    <cellStyle name="Финансовый 6" xfId="82"/>
    <cellStyle name="Финансовый 7" xfId="83"/>
    <cellStyle name="Финансовый 8" xfId="84"/>
    <cellStyle name="Финансовый 9" xfId="75"/>
    <cellStyle name="Хороший 2" xfId="86"/>
    <cellStyle name="Хороший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S/&#1057;&#1090;&#1088;&#1086;&#1081;&#1084;&#1072;&#1090;&#1077;&#1088;&#1080;&#1072;&#1083;/&#1056;&#1072;&#1089;&#1095;&#1077;&#1090;%20&#1057;&#1090;&#1088;&#1086;&#1081;%20&#1084;&#1072;&#1090;&#1077;&#1088;&#1080;&#1072;&#1083;&#1086;&#1074;%20&#1058;&#1072;&#1084;&#1086;&#1078;&#1085;&#1103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">
          <cell r="G5">
            <v>225000</v>
          </cell>
        </row>
        <row r="6">
          <cell r="G6">
            <v>300000</v>
          </cell>
        </row>
        <row r="7">
          <cell r="G7">
            <v>100000</v>
          </cell>
        </row>
        <row r="8">
          <cell r="G8">
            <v>200000</v>
          </cell>
        </row>
        <row r="9">
          <cell r="G9">
            <v>350000</v>
          </cell>
        </row>
        <row r="10">
          <cell r="G10">
            <v>200000</v>
          </cell>
        </row>
        <row r="11">
          <cell r="G11">
            <v>22000</v>
          </cell>
        </row>
        <row r="12">
          <cell r="G12">
            <v>27500</v>
          </cell>
        </row>
        <row r="13">
          <cell r="G13">
            <v>33000</v>
          </cell>
        </row>
        <row r="14">
          <cell r="G14">
            <v>38500</v>
          </cell>
        </row>
        <row r="15">
          <cell r="G15">
            <v>44000</v>
          </cell>
        </row>
        <row r="16">
          <cell r="G16">
            <v>49500</v>
          </cell>
        </row>
        <row r="17">
          <cell r="G17">
            <v>66000</v>
          </cell>
        </row>
        <row r="18">
          <cell r="G18">
            <v>2750</v>
          </cell>
        </row>
        <row r="19">
          <cell r="G19">
            <v>7500</v>
          </cell>
        </row>
        <row r="20">
          <cell r="G20">
            <v>725000</v>
          </cell>
        </row>
        <row r="21">
          <cell r="G21">
            <v>26000</v>
          </cell>
        </row>
        <row r="22">
          <cell r="G22">
            <v>18500</v>
          </cell>
        </row>
        <row r="23">
          <cell r="G23">
            <v>775</v>
          </cell>
        </row>
        <row r="24">
          <cell r="G24">
            <v>27500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3"/>
  <sheetViews>
    <sheetView view="pageBreakPreview" zoomScale="60" zoomScaleNormal="71" workbookViewId="0">
      <selection activeCell="D27" sqref="D27"/>
    </sheetView>
  </sheetViews>
  <sheetFormatPr defaultRowHeight="15" x14ac:dyDescent="0.25"/>
  <cols>
    <col min="3" max="3" width="3.5703125" bestFit="1" customWidth="1"/>
    <col min="4" max="4" width="30.7109375" customWidth="1"/>
    <col min="5" max="5" width="14.5703125" bestFit="1" customWidth="1"/>
    <col min="6" max="6" width="7.140625" bestFit="1" customWidth="1"/>
    <col min="7" max="7" width="22.85546875" bestFit="1" customWidth="1"/>
    <col min="8" max="8" width="19.42578125" customWidth="1"/>
    <col min="9" max="9" width="23.5703125" bestFit="1" customWidth="1"/>
    <col min="10" max="10" width="29" bestFit="1" customWidth="1"/>
    <col min="11" max="11" width="17.140625" bestFit="1" customWidth="1"/>
    <col min="12" max="12" width="23.5703125" customWidth="1"/>
    <col min="14" max="14" width="11.28515625" customWidth="1"/>
  </cols>
  <sheetData>
    <row r="3" spans="3:12" ht="33" customHeight="1" x14ac:dyDescent="0.25">
      <c r="C3" s="21"/>
      <c r="D3" s="21"/>
      <c r="E3" s="21"/>
      <c r="F3" s="21"/>
      <c r="G3" s="22" t="s">
        <v>71</v>
      </c>
      <c r="H3" s="22" t="s">
        <v>72</v>
      </c>
      <c r="I3" s="22" t="s">
        <v>70</v>
      </c>
      <c r="J3" s="22" t="s">
        <v>13</v>
      </c>
      <c r="K3" s="22" t="s">
        <v>12</v>
      </c>
      <c r="L3" s="22" t="s">
        <v>47</v>
      </c>
    </row>
    <row r="4" spans="3:12" x14ac:dyDescent="0.25">
      <c r="C4" s="32" t="s">
        <v>1</v>
      </c>
      <c r="D4" s="24" t="s">
        <v>2</v>
      </c>
      <c r="E4" s="24" t="s">
        <v>3</v>
      </c>
      <c r="F4" s="24" t="s">
        <v>45</v>
      </c>
      <c r="G4" s="32"/>
      <c r="H4" s="32"/>
      <c r="I4" s="32"/>
      <c r="J4" s="25"/>
      <c r="K4" s="32"/>
      <c r="L4" s="32"/>
    </row>
    <row r="5" spans="3:12" x14ac:dyDescent="0.25">
      <c r="C5" s="26">
        <v>1</v>
      </c>
      <c r="D5" s="16" t="s">
        <v>73</v>
      </c>
      <c r="E5" s="13" t="s">
        <v>8</v>
      </c>
      <c r="F5" s="13">
        <v>90000</v>
      </c>
      <c r="G5" s="31">
        <v>550</v>
      </c>
      <c r="H5" s="31">
        <v>600</v>
      </c>
      <c r="I5" s="31">
        <v>650</v>
      </c>
      <c r="J5" s="17">
        <f>(G5+H5+I5)/3</f>
        <v>600</v>
      </c>
      <c r="K5" s="18">
        <v>0.05</v>
      </c>
      <c r="L5" s="27">
        <f t="shared" ref="L5:L16" si="0">(J5*0.95)*F5</f>
        <v>51300000</v>
      </c>
    </row>
    <row r="6" spans="3:12" x14ac:dyDescent="0.25">
      <c r="C6" s="26">
        <f t="shared" ref="C6:C16" si="1">C5+1</f>
        <v>2</v>
      </c>
      <c r="D6" s="16" t="s">
        <v>74</v>
      </c>
      <c r="E6" s="13" t="s">
        <v>8</v>
      </c>
      <c r="F6" s="13">
        <v>112</v>
      </c>
      <c r="G6" s="31">
        <v>800000</v>
      </c>
      <c r="H6" s="31">
        <v>830000</v>
      </c>
      <c r="I6" s="31">
        <v>850000</v>
      </c>
      <c r="J6" s="17">
        <f>(G6+H6+I6)/3</f>
        <v>826666.66666666663</v>
      </c>
      <c r="K6" s="18">
        <v>0.05</v>
      </c>
      <c r="L6" s="27">
        <f t="shared" si="0"/>
        <v>87957333.333333328</v>
      </c>
    </row>
    <row r="7" spans="3:12" x14ac:dyDescent="0.25">
      <c r="C7" s="26">
        <f t="shared" si="1"/>
        <v>3</v>
      </c>
      <c r="D7" s="16" t="s">
        <v>75</v>
      </c>
      <c r="E7" s="13" t="s">
        <v>8</v>
      </c>
      <c r="F7" s="13">
        <v>104</v>
      </c>
      <c r="G7" s="31">
        <v>650000</v>
      </c>
      <c r="H7" s="31">
        <v>700000</v>
      </c>
      <c r="I7" s="31">
        <v>750000</v>
      </c>
      <c r="J7" s="17">
        <f t="shared" ref="J7:J9" si="2">(G7+H7+I7)/3</f>
        <v>700000</v>
      </c>
      <c r="K7" s="18">
        <v>0.05</v>
      </c>
      <c r="L7" s="27">
        <f t="shared" si="0"/>
        <v>69160000</v>
      </c>
    </row>
    <row r="8" spans="3:12" x14ac:dyDescent="0.25">
      <c r="C8" s="26">
        <f t="shared" si="1"/>
        <v>4</v>
      </c>
      <c r="D8" s="16" t="s">
        <v>76</v>
      </c>
      <c r="E8" s="13" t="s">
        <v>77</v>
      </c>
      <c r="F8" s="13">
        <v>5</v>
      </c>
      <c r="G8" s="31">
        <v>300000</v>
      </c>
      <c r="H8" s="31">
        <v>300000</v>
      </c>
      <c r="I8" s="31">
        <v>300000</v>
      </c>
      <c r="J8" s="17">
        <f t="shared" si="2"/>
        <v>300000</v>
      </c>
      <c r="K8" s="18">
        <v>0.05</v>
      </c>
      <c r="L8" s="27">
        <f t="shared" si="0"/>
        <v>1425000</v>
      </c>
    </row>
    <row r="9" spans="3:12" x14ac:dyDescent="0.25">
      <c r="C9" s="26">
        <f t="shared" si="1"/>
        <v>5</v>
      </c>
      <c r="D9" s="16" t="s">
        <v>78</v>
      </c>
      <c r="E9" s="13" t="s">
        <v>77</v>
      </c>
      <c r="F9" s="13">
        <v>8</v>
      </c>
      <c r="G9" s="31">
        <v>3300000</v>
      </c>
      <c r="H9" s="31">
        <v>3800000</v>
      </c>
      <c r="I9" s="31">
        <v>4100000</v>
      </c>
      <c r="J9" s="17">
        <f t="shared" si="2"/>
        <v>3733333.3333333335</v>
      </c>
      <c r="K9" s="18">
        <v>0.4</v>
      </c>
      <c r="L9" s="27">
        <f>(J9*0.6)*F9</f>
        <v>17920000</v>
      </c>
    </row>
    <row r="10" spans="3:12" x14ac:dyDescent="0.25">
      <c r="C10" s="26">
        <f t="shared" si="1"/>
        <v>6</v>
      </c>
      <c r="D10" s="16" t="s">
        <v>79</v>
      </c>
      <c r="E10" s="13" t="s">
        <v>9</v>
      </c>
      <c r="F10" s="13">
        <v>21</v>
      </c>
      <c r="G10" s="34">
        <v>49000</v>
      </c>
      <c r="H10" s="34">
        <v>490000</v>
      </c>
      <c r="I10" s="34">
        <v>54400</v>
      </c>
      <c r="J10" s="17">
        <f>(G10+H10+I10)/3</f>
        <v>197800</v>
      </c>
      <c r="K10" s="18">
        <v>0.15</v>
      </c>
      <c r="L10" s="27">
        <f>(J10*0.85)*F10</f>
        <v>3530730</v>
      </c>
    </row>
    <row r="11" spans="3:12" x14ac:dyDescent="0.25">
      <c r="C11" s="26">
        <f t="shared" si="1"/>
        <v>7</v>
      </c>
      <c r="D11" s="16" t="s">
        <v>80</v>
      </c>
      <c r="E11" s="13" t="s">
        <v>9</v>
      </c>
      <c r="F11" s="13">
        <v>16</v>
      </c>
      <c r="G11" s="34">
        <v>23500</v>
      </c>
      <c r="H11" s="34">
        <v>23500</v>
      </c>
      <c r="I11" s="34">
        <v>30000</v>
      </c>
      <c r="J11" s="17">
        <f t="shared" ref="J11:J14" si="3">(G11+H11+I11)/3</f>
        <v>25666.666666666668</v>
      </c>
      <c r="K11" s="18">
        <v>0.15</v>
      </c>
      <c r="L11" s="27">
        <f>(J11*0.85)*F11</f>
        <v>349066.66666666669</v>
      </c>
    </row>
    <row r="12" spans="3:12" x14ac:dyDescent="0.25">
      <c r="C12" s="26">
        <f t="shared" si="1"/>
        <v>8</v>
      </c>
      <c r="D12" s="16" t="s">
        <v>81</v>
      </c>
      <c r="E12" s="13" t="s">
        <v>9</v>
      </c>
      <c r="F12" s="13">
        <v>146</v>
      </c>
      <c r="G12" s="34">
        <v>15000</v>
      </c>
      <c r="H12" s="34">
        <v>20000</v>
      </c>
      <c r="I12" s="34">
        <v>35000</v>
      </c>
      <c r="J12" s="17">
        <f>(G12+H12+I12)/3</f>
        <v>23333.333333333332</v>
      </c>
      <c r="K12" s="18">
        <v>0.05</v>
      </c>
      <c r="L12" s="27">
        <f t="shared" si="0"/>
        <v>3236333.333333333</v>
      </c>
    </row>
    <row r="13" spans="3:12" x14ac:dyDescent="0.25">
      <c r="C13" s="26">
        <f t="shared" si="1"/>
        <v>9</v>
      </c>
      <c r="D13" s="16" t="s">
        <v>82</v>
      </c>
      <c r="E13" s="13" t="s">
        <v>9</v>
      </c>
      <c r="F13" s="13">
        <v>10</v>
      </c>
      <c r="G13" s="34">
        <v>65000</v>
      </c>
      <c r="H13" s="34">
        <v>70000</v>
      </c>
      <c r="I13" s="34">
        <v>100000</v>
      </c>
      <c r="J13" s="17">
        <f t="shared" si="3"/>
        <v>78333.333333333328</v>
      </c>
      <c r="K13" s="18">
        <v>0.05</v>
      </c>
      <c r="L13" s="27">
        <f t="shared" si="0"/>
        <v>744166.66666666651</v>
      </c>
    </row>
    <row r="14" spans="3:12" x14ac:dyDescent="0.25">
      <c r="C14" s="26">
        <f t="shared" si="1"/>
        <v>10</v>
      </c>
      <c r="D14" s="16" t="s">
        <v>83</v>
      </c>
      <c r="E14" s="13" t="s">
        <v>9</v>
      </c>
      <c r="F14" s="13">
        <v>50</v>
      </c>
      <c r="G14" s="34">
        <v>150000</v>
      </c>
      <c r="H14" s="34">
        <v>250000</v>
      </c>
      <c r="I14" s="34">
        <v>288500</v>
      </c>
      <c r="J14" s="17">
        <f t="shared" si="3"/>
        <v>229500</v>
      </c>
      <c r="K14" s="18">
        <v>0.05</v>
      </c>
      <c r="L14" s="27">
        <f t="shared" si="0"/>
        <v>10901250</v>
      </c>
    </row>
    <row r="15" spans="3:12" x14ac:dyDescent="0.25">
      <c r="C15" s="26">
        <f t="shared" si="1"/>
        <v>11</v>
      </c>
      <c r="D15" s="16" t="s">
        <v>84</v>
      </c>
      <c r="E15" s="13" t="s">
        <v>77</v>
      </c>
      <c r="F15" s="13">
        <v>20</v>
      </c>
      <c r="G15" s="34">
        <v>3400000</v>
      </c>
      <c r="H15" s="34">
        <v>3400000</v>
      </c>
      <c r="I15" s="34">
        <v>3500000</v>
      </c>
      <c r="J15" s="17">
        <f t="shared" ref="J15:J16" si="4">(G15+H15+I15)/3</f>
        <v>3433333.3333333335</v>
      </c>
      <c r="K15" s="18">
        <v>0.05</v>
      </c>
      <c r="L15" s="27">
        <f t="shared" si="0"/>
        <v>65233333.333333328</v>
      </c>
    </row>
    <row r="16" spans="3:12" x14ac:dyDescent="0.25">
      <c r="C16" s="26">
        <f t="shared" si="1"/>
        <v>12</v>
      </c>
      <c r="D16" s="16" t="s">
        <v>50</v>
      </c>
      <c r="E16" s="13" t="s">
        <v>77</v>
      </c>
      <c r="F16" s="13">
        <v>8</v>
      </c>
      <c r="G16" s="34">
        <v>1000000</v>
      </c>
      <c r="H16" s="34">
        <v>1000000</v>
      </c>
      <c r="I16" s="34">
        <v>1000000</v>
      </c>
      <c r="J16" s="17">
        <f t="shared" si="4"/>
        <v>1000000</v>
      </c>
      <c r="K16" s="18">
        <v>0.05</v>
      </c>
      <c r="L16" s="27">
        <f t="shared" si="0"/>
        <v>7600000</v>
      </c>
    </row>
    <row r="17" spans="3:12" x14ac:dyDescent="0.25">
      <c r="C17" s="43" t="s">
        <v>48</v>
      </c>
      <c r="D17" s="43"/>
      <c r="E17" s="43"/>
      <c r="F17" s="43"/>
      <c r="G17" s="43"/>
      <c r="H17" s="43"/>
      <c r="I17" s="43"/>
      <c r="J17" s="43"/>
      <c r="K17" s="43"/>
      <c r="L17" s="28">
        <f>SUM(L5:L16)</f>
        <v>319357213.33333331</v>
      </c>
    </row>
    <row r="22" spans="3:12" x14ac:dyDescent="0.25">
      <c r="L22">
        <f>L9/8</f>
        <v>2240000</v>
      </c>
    </row>
    <row r="33" ht="15.75" customHeight="1" x14ac:dyDescent="0.25"/>
  </sheetData>
  <mergeCells count="1">
    <mergeCell ref="C17:K17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>
      <selection activeCell="F28" sqref="F28"/>
    </sheetView>
  </sheetViews>
  <sheetFormatPr defaultRowHeight="15" x14ac:dyDescent="0.25"/>
  <cols>
    <col min="2" max="2" width="2.42578125" bestFit="1" customWidth="1"/>
    <col min="3" max="3" width="27.42578125" customWidth="1"/>
    <col min="4" max="4" width="21.140625" customWidth="1"/>
    <col min="5" max="5" width="16.7109375" customWidth="1"/>
    <col min="6" max="6" width="18.140625" customWidth="1"/>
    <col min="7" max="7" width="13.42578125" customWidth="1"/>
    <col min="8" max="8" width="16.85546875" customWidth="1"/>
  </cols>
  <sheetData>
    <row r="2" spans="2:8" x14ac:dyDescent="0.25">
      <c r="B2" s="44" t="s">
        <v>0</v>
      </c>
      <c r="C2" s="44"/>
      <c r="D2" s="44"/>
      <c r="E2" s="44"/>
      <c r="F2" s="44"/>
      <c r="G2" s="44"/>
      <c r="H2" s="44"/>
    </row>
    <row r="3" spans="2:8" ht="18.75" thickBot="1" x14ac:dyDescent="0.3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2:8" x14ac:dyDescent="0.25">
      <c r="B4" s="3">
        <v>1</v>
      </c>
      <c r="C4" s="1" t="s">
        <v>14</v>
      </c>
      <c r="D4" s="2" t="s">
        <v>8</v>
      </c>
      <c r="E4" s="9">
        <v>6</v>
      </c>
      <c r="F4" s="2">
        <f>[1]Лист2!G5</f>
        <v>225000</v>
      </c>
      <c r="G4" s="6">
        <f>E4*F4</f>
        <v>1350000</v>
      </c>
      <c r="H4" s="2" t="s">
        <v>11</v>
      </c>
    </row>
    <row r="5" spans="2:8" x14ac:dyDescent="0.25">
      <c r="B5" s="3">
        <v>2</v>
      </c>
      <c r="C5" s="1" t="s">
        <v>15</v>
      </c>
      <c r="D5" s="2" t="s">
        <v>8</v>
      </c>
      <c r="E5" s="9">
        <v>9</v>
      </c>
      <c r="F5" s="2">
        <f>[1]Лист2!G6</f>
        <v>300000</v>
      </c>
      <c r="G5" s="6">
        <f t="shared" ref="G5:G24" si="0">E5*F5</f>
        <v>2700000</v>
      </c>
      <c r="H5" s="2" t="s">
        <v>11</v>
      </c>
    </row>
    <row r="6" spans="2:8" x14ac:dyDescent="0.25">
      <c r="B6" s="3">
        <v>3</v>
      </c>
      <c r="C6" s="1" t="s">
        <v>16</v>
      </c>
      <c r="D6" s="2" t="s">
        <v>8</v>
      </c>
      <c r="E6" s="9">
        <v>12</v>
      </c>
      <c r="F6" s="2">
        <f>[1]Лист2!G7</f>
        <v>100000</v>
      </c>
      <c r="G6" s="6">
        <f t="shared" si="0"/>
        <v>1200000</v>
      </c>
      <c r="H6" s="2" t="s">
        <v>11</v>
      </c>
    </row>
    <row r="7" spans="2:8" x14ac:dyDescent="0.25">
      <c r="B7" s="3">
        <v>4</v>
      </c>
      <c r="C7" s="1" t="s">
        <v>17</v>
      </c>
      <c r="D7" s="2" t="s">
        <v>8</v>
      </c>
      <c r="E7" s="9">
        <v>13</v>
      </c>
      <c r="F7" s="2">
        <f>[1]Лист2!G8</f>
        <v>200000</v>
      </c>
      <c r="G7" s="6">
        <f t="shared" si="0"/>
        <v>2600000</v>
      </c>
      <c r="H7" s="2" t="s">
        <v>11</v>
      </c>
    </row>
    <row r="8" spans="2:8" x14ac:dyDescent="0.25">
      <c r="B8" s="3">
        <v>5</v>
      </c>
      <c r="C8" s="1" t="s">
        <v>18</v>
      </c>
      <c r="D8" s="2" t="s">
        <v>8</v>
      </c>
      <c r="E8" s="9">
        <v>1</v>
      </c>
      <c r="F8" s="2">
        <f>[1]Лист2!G9</f>
        <v>350000</v>
      </c>
      <c r="G8" s="6">
        <f t="shared" si="0"/>
        <v>350000</v>
      </c>
      <c r="H8" s="2" t="s">
        <v>11</v>
      </c>
    </row>
    <row r="9" spans="2:8" x14ac:dyDescent="0.25">
      <c r="B9" s="3">
        <v>6</v>
      </c>
      <c r="C9" s="1" t="s">
        <v>19</v>
      </c>
      <c r="D9" s="2" t="s">
        <v>8</v>
      </c>
      <c r="E9" s="9">
        <v>11</v>
      </c>
      <c r="F9" s="2">
        <f>[1]Лист2!G10</f>
        <v>200000</v>
      </c>
      <c r="G9" s="6">
        <f t="shared" si="0"/>
        <v>2200000</v>
      </c>
      <c r="H9" s="2" t="s">
        <v>11</v>
      </c>
    </row>
    <row r="10" spans="2:8" x14ac:dyDescent="0.25">
      <c r="B10" s="3">
        <f>B9+1</f>
        <v>7</v>
      </c>
      <c r="C10" s="1" t="s">
        <v>20</v>
      </c>
      <c r="D10" s="2" t="s">
        <v>8</v>
      </c>
      <c r="E10" s="9">
        <v>1</v>
      </c>
      <c r="F10" s="2">
        <f>[1]Лист2!G11</f>
        <v>22000</v>
      </c>
      <c r="G10" s="6">
        <f t="shared" si="0"/>
        <v>22000</v>
      </c>
      <c r="H10" s="2" t="s">
        <v>11</v>
      </c>
    </row>
    <row r="11" spans="2:8" x14ac:dyDescent="0.25">
      <c r="B11" s="3">
        <f t="shared" ref="B11:B24" si="1">B10+1</f>
        <v>8</v>
      </c>
      <c r="C11" s="1" t="s">
        <v>21</v>
      </c>
      <c r="D11" s="2" t="s">
        <v>8</v>
      </c>
      <c r="E11" s="9">
        <v>9</v>
      </c>
      <c r="F11" s="2">
        <f>[1]Лист2!G12</f>
        <v>27500</v>
      </c>
      <c r="G11" s="6">
        <f t="shared" si="0"/>
        <v>247500</v>
      </c>
      <c r="H11" s="2" t="s">
        <v>11</v>
      </c>
    </row>
    <row r="12" spans="2:8" x14ac:dyDescent="0.25">
      <c r="B12" s="3">
        <f t="shared" si="1"/>
        <v>9</v>
      </c>
      <c r="C12" s="1" t="s">
        <v>22</v>
      </c>
      <c r="D12" s="2" t="s">
        <v>8</v>
      </c>
      <c r="E12" s="9">
        <v>28</v>
      </c>
      <c r="F12" s="2">
        <f>[1]Лист2!G13</f>
        <v>33000</v>
      </c>
      <c r="G12" s="6">
        <f t="shared" si="0"/>
        <v>924000</v>
      </c>
      <c r="H12" s="2" t="s">
        <v>11</v>
      </c>
    </row>
    <row r="13" spans="2:8" x14ac:dyDescent="0.25">
      <c r="B13" s="3">
        <f t="shared" si="1"/>
        <v>10</v>
      </c>
      <c r="C13" s="1" t="s">
        <v>23</v>
      </c>
      <c r="D13" s="2" t="s">
        <v>8</v>
      </c>
      <c r="E13" s="9">
        <v>130</v>
      </c>
      <c r="F13" s="2">
        <f>[1]Лист2!G14</f>
        <v>38500</v>
      </c>
      <c r="G13" s="6">
        <f t="shared" si="0"/>
        <v>5005000</v>
      </c>
      <c r="H13" s="2" t="s">
        <v>11</v>
      </c>
    </row>
    <row r="14" spans="2:8" x14ac:dyDescent="0.25">
      <c r="B14" s="3">
        <f t="shared" si="1"/>
        <v>11</v>
      </c>
      <c r="C14" s="1" t="s">
        <v>24</v>
      </c>
      <c r="D14" s="2" t="s">
        <v>8</v>
      </c>
      <c r="E14" s="9">
        <v>12</v>
      </c>
      <c r="F14" s="2">
        <f>[1]Лист2!G15</f>
        <v>44000</v>
      </c>
      <c r="G14" s="6">
        <f t="shared" si="0"/>
        <v>528000</v>
      </c>
      <c r="H14" s="2" t="s">
        <v>11</v>
      </c>
    </row>
    <row r="15" spans="2:8" x14ac:dyDescent="0.25">
      <c r="B15" s="3">
        <f t="shared" si="1"/>
        <v>12</v>
      </c>
      <c r="C15" s="1" t="s">
        <v>25</v>
      </c>
      <c r="D15" s="2" t="s">
        <v>8</v>
      </c>
      <c r="E15" s="9">
        <v>4</v>
      </c>
      <c r="F15" s="2">
        <f>[1]Лист2!G16</f>
        <v>49500</v>
      </c>
      <c r="G15" s="6">
        <f t="shared" si="0"/>
        <v>198000</v>
      </c>
      <c r="H15" s="2" t="s">
        <v>11</v>
      </c>
    </row>
    <row r="16" spans="2:8" x14ac:dyDescent="0.25">
      <c r="B16" s="3">
        <f t="shared" si="1"/>
        <v>13</v>
      </c>
      <c r="C16" s="1" t="s">
        <v>26</v>
      </c>
      <c r="D16" s="2" t="s">
        <v>8</v>
      </c>
      <c r="E16" s="9">
        <v>2</v>
      </c>
      <c r="F16" s="2">
        <f>[1]Лист2!G17</f>
        <v>66000</v>
      </c>
      <c r="G16" s="6">
        <f t="shared" si="0"/>
        <v>132000</v>
      </c>
      <c r="H16" s="2" t="s">
        <v>11</v>
      </c>
    </row>
    <row r="17" spans="2:8" x14ac:dyDescent="0.25">
      <c r="B17" s="3">
        <f t="shared" si="1"/>
        <v>14</v>
      </c>
      <c r="C17" s="1" t="s">
        <v>27</v>
      </c>
      <c r="D17" s="2" t="s">
        <v>9</v>
      </c>
      <c r="E17" s="9">
        <v>160</v>
      </c>
      <c r="F17" s="2">
        <f>[1]Лист2!G18</f>
        <v>2750</v>
      </c>
      <c r="G17" s="6">
        <f t="shared" si="0"/>
        <v>440000</v>
      </c>
      <c r="H17" s="2" t="s">
        <v>11</v>
      </c>
    </row>
    <row r="18" spans="2:8" x14ac:dyDescent="0.25">
      <c r="B18" s="3">
        <f>B23+1</f>
        <v>20</v>
      </c>
      <c r="C18" s="1" t="s">
        <v>28</v>
      </c>
      <c r="D18" s="2" t="s">
        <v>9</v>
      </c>
      <c r="E18" s="9">
        <v>360</v>
      </c>
      <c r="F18" s="2">
        <f>[1]Лист2!G19</f>
        <v>7500</v>
      </c>
      <c r="G18" s="6">
        <f t="shared" si="0"/>
        <v>2700000</v>
      </c>
      <c r="H18" s="2" t="s">
        <v>11</v>
      </c>
    </row>
    <row r="19" spans="2:8" x14ac:dyDescent="0.25">
      <c r="B19" s="3">
        <f>B17+1</f>
        <v>15</v>
      </c>
      <c r="C19" s="1" t="s">
        <v>29</v>
      </c>
      <c r="D19" s="2" t="s">
        <v>8</v>
      </c>
      <c r="E19" s="9">
        <v>1</v>
      </c>
      <c r="F19" s="2">
        <f>[1]Лист2!G20</f>
        <v>725000</v>
      </c>
      <c r="G19" s="6">
        <f t="shared" si="0"/>
        <v>725000</v>
      </c>
      <c r="H19" s="2" t="s">
        <v>11</v>
      </c>
    </row>
    <row r="20" spans="2:8" x14ac:dyDescent="0.25">
      <c r="B20" s="3">
        <f t="shared" si="1"/>
        <v>16</v>
      </c>
      <c r="C20" s="1" t="s">
        <v>30</v>
      </c>
      <c r="D20" s="2" t="s">
        <v>8</v>
      </c>
      <c r="E20" s="9">
        <v>21</v>
      </c>
      <c r="F20" s="2">
        <f>[1]Лист2!G21</f>
        <v>26000</v>
      </c>
      <c r="G20" s="6">
        <f t="shared" si="0"/>
        <v>546000</v>
      </c>
      <c r="H20" s="2" t="s">
        <v>11</v>
      </c>
    </row>
    <row r="21" spans="2:8" x14ac:dyDescent="0.25">
      <c r="B21" s="3">
        <f t="shared" si="1"/>
        <v>17</v>
      </c>
      <c r="C21" s="1" t="s">
        <v>31</v>
      </c>
      <c r="D21" s="2" t="s">
        <v>8</v>
      </c>
      <c r="E21" s="9">
        <v>17</v>
      </c>
      <c r="F21" s="2">
        <f>[1]Лист2!G22</f>
        <v>18500</v>
      </c>
      <c r="G21" s="6">
        <f t="shared" si="0"/>
        <v>314500</v>
      </c>
      <c r="H21" s="2" t="s">
        <v>11</v>
      </c>
    </row>
    <row r="22" spans="2:8" x14ac:dyDescent="0.25">
      <c r="B22" s="3">
        <f t="shared" si="1"/>
        <v>18</v>
      </c>
      <c r="C22" s="1" t="s">
        <v>32</v>
      </c>
      <c r="D22" s="2" t="s">
        <v>9</v>
      </c>
      <c r="E22" s="9">
        <v>200</v>
      </c>
      <c r="F22" s="2">
        <f>[1]Лист2!G23</f>
        <v>775</v>
      </c>
      <c r="G22" s="6">
        <f t="shared" si="0"/>
        <v>155000</v>
      </c>
      <c r="H22" s="2" t="s">
        <v>11</v>
      </c>
    </row>
    <row r="23" spans="2:8" x14ac:dyDescent="0.25">
      <c r="B23" s="3">
        <f t="shared" si="1"/>
        <v>19</v>
      </c>
      <c r="C23" s="1" t="s">
        <v>33</v>
      </c>
      <c r="D23" s="2" t="s">
        <v>9</v>
      </c>
      <c r="E23" s="9">
        <v>19</v>
      </c>
      <c r="F23" s="2">
        <f>[1]Лист2!G24</f>
        <v>27500</v>
      </c>
      <c r="G23" s="6">
        <f t="shared" si="0"/>
        <v>522500</v>
      </c>
      <c r="H23" s="2" t="s">
        <v>11</v>
      </c>
    </row>
    <row r="24" spans="2:8" ht="25.5" customHeight="1" x14ac:dyDescent="0.25">
      <c r="B24" s="3">
        <f t="shared" si="1"/>
        <v>20</v>
      </c>
      <c r="C24" s="1" t="s">
        <v>34</v>
      </c>
      <c r="D24" s="2" t="s">
        <v>35</v>
      </c>
      <c r="E24" s="9">
        <v>4700</v>
      </c>
      <c r="F24" s="2">
        <v>1000</v>
      </c>
      <c r="G24" s="6">
        <f t="shared" si="0"/>
        <v>4700000</v>
      </c>
      <c r="H24" s="2" t="s">
        <v>36</v>
      </c>
    </row>
    <row r="25" spans="2:8" ht="15.75" thickBot="1" x14ac:dyDescent="0.3">
      <c r="B25" s="45" t="s">
        <v>10</v>
      </c>
      <c r="C25" s="46"/>
      <c r="D25" s="46"/>
      <c r="E25" s="46"/>
      <c r="F25" s="47"/>
      <c r="G25" s="11">
        <f>SUM(G4:G24)</f>
        <v>27559500</v>
      </c>
      <c r="H25" s="2"/>
    </row>
    <row r="26" spans="2:8" ht="15.75" thickBot="1" x14ac:dyDescent="0.3">
      <c r="B26" s="48"/>
      <c r="C26" s="49"/>
      <c r="D26" s="10"/>
      <c r="E26" s="5"/>
      <c r="F26" s="4"/>
      <c r="G26" s="4"/>
      <c r="H26" s="4"/>
    </row>
    <row r="27" spans="2:8" x14ac:dyDescent="0.25">
      <c r="B27" s="50"/>
      <c r="C27" s="50"/>
    </row>
  </sheetData>
  <mergeCells count="4">
    <mergeCell ref="B2:H2"/>
    <mergeCell ref="B25:F25"/>
    <mergeCell ref="B26:C26"/>
    <mergeCell ref="B27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4"/>
  <sheetViews>
    <sheetView topLeftCell="A10" workbookViewId="0">
      <selection activeCell="F18" sqref="F18"/>
    </sheetView>
  </sheetViews>
  <sheetFormatPr defaultRowHeight="15" x14ac:dyDescent="0.25"/>
  <cols>
    <col min="4" max="4" width="30.140625" bestFit="1" customWidth="1"/>
    <col min="5" max="5" width="27.85546875" customWidth="1"/>
    <col min="6" max="6" width="21" customWidth="1"/>
    <col min="7" max="7" width="20.5703125" customWidth="1"/>
    <col min="9" max="9" width="11.28515625" customWidth="1"/>
  </cols>
  <sheetData>
    <row r="3" spans="3:10" x14ac:dyDescent="0.25">
      <c r="C3" s="51"/>
      <c r="D3" s="51"/>
      <c r="E3" s="12" t="s">
        <v>37</v>
      </c>
      <c r="F3" s="12" t="s">
        <v>38</v>
      </c>
      <c r="G3" s="12" t="s">
        <v>39</v>
      </c>
    </row>
    <row r="4" spans="3:10" x14ac:dyDescent="0.25">
      <c r="C4" s="12" t="s">
        <v>1</v>
      </c>
      <c r="D4" s="13" t="s">
        <v>2</v>
      </c>
      <c r="E4" s="12" t="s">
        <v>40</v>
      </c>
      <c r="F4" s="12" t="s">
        <v>41</v>
      </c>
      <c r="G4" s="12"/>
    </row>
    <row r="5" spans="3:10" x14ac:dyDescent="0.25">
      <c r="C5" s="12">
        <v>1</v>
      </c>
      <c r="D5" s="13" t="s">
        <v>14</v>
      </c>
      <c r="E5" s="12">
        <v>250000</v>
      </c>
      <c r="F5" s="12">
        <v>200000</v>
      </c>
      <c r="G5" s="12">
        <f>(F5+E5)/2</f>
        <v>225000</v>
      </c>
    </row>
    <row r="6" spans="3:10" x14ac:dyDescent="0.25">
      <c r="C6" s="12">
        <v>2</v>
      </c>
      <c r="D6" s="13" t="s">
        <v>15</v>
      </c>
      <c r="E6" s="12">
        <v>350000</v>
      </c>
      <c r="F6" s="12">
        <v>250000</v>
      </c>
      <c r="G6" s="12">
        <f t="shared" ref="G6:G24" si="0">(F6+E6)/2</f>
        <v>300000</v>
      </c>
    </row>
    <row r="7" spans="3:10" x14ac:dyDescent="0.25">
      <c r="C7" s="12">
        <v>3</v>
      </c>
      <c r="D7" s="13" t="s">
        <v>16</v>
      </c>
      <c r="E7" s="12">
        <v>100000</v>
      </c>
      <c r="F7" s="12">
        <v>100000</v>
      </c>
      <c r="G7" s="12">
        <f t="shared" si="0"/>
        <v>100000</v>
      </c>
    </row>
    <row r="8" spans="3:10" x14ac:dyDescent="0.25">
      <c r="C8" s="12">
        <v>4</v>
      </c>
      <c r="D8" s="13" t="s">
        <v>17</v>
      </c>
      <c r="E8" s="12">
        <v>200000</v>
      </c>
      <c r="F8" s="12">
        <v>200000</v>
      </c>
      <c r="G8" s="12">
        <f t="shared" si="0"/>
        <v>200000</v>
      </c>
    </row>
    <row r="9" spans="3:10" x14ac:dyDescent="0.25">
      <c r="C9" s="12">
        <v>5</v>
      </c>
      <c r="D9" s="13" t="s">
        <v>18</v>
      </c>
      <c r="E9" s="12">
        <v>300000</v>
      </c>
      <c r="F9" s="12">
        <v>400000</v>
      </c>
      <c r="G9" s="12">
        <f t="shared" si="0"/>
        <v>350000</v>
      </c>
    </row>
    <row r="10" spans="3:10" x14ac:dyDescent="0.25">
      <c r="C10" s="12">
        <v>6</v>
      </c>
      <c r="D10" s="13" t="s">
        <v>19</v>
      </c>
      <c r="E10" s="12">
        <v>200000</v>
      </c>
      <c r="F10" s="12">
        <v>200000</v>
      </c>
      <c r="G10" s="12">
        <f t="shared" si="0"/>
        <v>200000</v>
      </c>
    </row>
    <row r="11" spans="3:10" x14ac:dyDescent="0.25">
      <c r="C11" s="12">
        <v>7</v>
      </c>
      <c r="D11" s="13" t="s">
        <v>20</v>
      </c>
      <c r="E11" s="12">
        <f>4*5000</f>
        <v>20000</v>
      </c>
      <c r="F11" s="12">
        <f>6000*4</f>
        <v>24000</v>
      </c>
      <c r="G11" s="12">
        <f t="shared" si="0"/>
        <v>22000</v>
      </c>
      <c r="I11" s="14">
        <v>8000</v>
      </c>
      <c r="J11" s="14">
        <v>6500</v>
      </c>
    </row>
    <row r="12" spans="3:10" x14ac:dyDescent="0.25">
      <c r="C12" s="12">
        <v>8</v>
      </c>
      <c r="D12" s="13" t="s">
        <v>21</v>
      </c>
      <c r="E12" s="12">
        <f>5*5000</f>
        <v>25000</v>
      </c>
      <c r="F12" s="12">
        <f>6000*5</f>
        <v>30000</v>
      </c>
      <c r="G12" s="12">
        <f t="shared" si="0"/>
        <v>27500</v>
      </c>
    </row>
    <row r="13" spans="3:10" x14ac:dyDescent="0.25">
      <c r="C13" s="12">
        <v>9</v>
      </c>
      <c r="D13" s="13" t="s">
        <v>22</v>
      </c>
      <c r="E13" s="12">
        <f>6*5000</f>
        <v>30000</v>
      </c>
      <c r="F13" s="12">
        <f>6*6000</f>
        <v>36000</v>
      </c>
      <c r="G13" s="12">
        <f t="shared" si="0"/>
        <v>33000</v>
      </c>
    </row>
    <row r="14" spans="3:10" x14ac:dyDescent="0.25">
      <c r="C14" s="12">
        <v>10</v>
      </c>
      <c r="D14" s="13" t="s">
        <v>23</v>
      </c>
      <c r="E14" s="12">
        <f>7*5000</f>
        <v>35000</v>
      </c>
      <c r="F14" s="12">
        <f>7*6000</f>
        <v>42000</v>
      </c>
      <c r="G14" s="12">
        <f t="shared" si="0"/>
        <v>38500</v>
      </c>
    </row>
    <row r="15" spans="3:10" x14ac:dyDescent="0.25">
      <c r="C15" s="12">
        <v>11</v>
      </c>
      <c r="D15" s="13" t="s">
        <v>24</v>
      </c>
      <c r="E15" s="12">
        <f>8*5000</f>
        <v>40000</v>
      </c>
      <c r="F15" s="12">
        <f>8*6000</f>
        <v>48000</v>
      </c>
      <c r="G15" s="12">
        <f t="shared" si="0"/>
        <v>44000</v>
      </c>
    </row>
    <row r="16" spans="3:10" x14ac:dyDescent="0.25">
      <c r="C16" s="12">
        <v>12</v>
      </c>
      <c r="D16" s="13" t="s">
        <v>25</v>
      </c>
      <c r="E16" s="12">
        <f>9*5000</f>
        <v>45000</v>
      </c>
      <c r="F16" s="12">
        <f>9*6000</f>
        <v>54000</v>
      </c>
      <c r="G16" s="12">
        <f t="shared" si="0"/>
        <v>49500</v>
      </c>
    </row>
    <row r="17" spans="3:7" x14ac:dyDescent="0.25">
      <c r="C17" s="12">
        <v>13</v>
      </c>
      <c r="D17" s="13" t="s">
        <v>26</v>
      </c>
      <c r="E17" s="12">
        <f>12*5000</f>
        <v>60000</v>
      </c>
      <c r="F17" s="12">
        <f>12*6000</f>
        <v>72000</v>
      </c>
      <c r="G17" s="12">
        <f t="shared" si="0"/>
        <v>66000</v>
      </c>
    </row>
    <row r="18" spans="3:7" x14ac:dyDescent="0.25">
      <c r="C18" s="12">
        <v>14</v>
      </c>
      <c r="D18" s="13" t="s">
        <v>27</v>
      </c>
      <c r="E18" s="12">
        <v>2500</v>
      </c>
      <c r="F18" s="12">
        <v>3000</v>
      </c>
      <c r="G18" s="12">
        <f t="shared" si="0"/>
        <v>2750</v>
      </c>
    </row>
    <row r="19" spans="3:7" x14ac:dyDescent="0.25">
      <c r="C19" s="12">
        <v>20</v>
      </c>
      <c r="D19" s="13" t="s">
        <v>28</v>
      </c>
      <c r="E19" s="12">
        <v>7000</v>
      </c>
      <c r="F19" s="12">
        <v>8000</v>
      </c>
      <c r="G19" s="12">
        <f t="shared" si="0"/>
        <v>7500</v>
      </c>
    </row>
    <row r="20" spans="3:7" x14ac:dyDescent="0.25">
      <c r="C20" s="12">
        <v>15</v>
      </c>
      <c r="D20" s="13" t="s">
        <v>29</v>
      </c>
      <c r="E20" s="12">
        <v>750000</v>
      </c>
      <c r="F20" s="12">
        <v>700000</v>
      </c>
      <c r="G20" s="12">
        <f t="shared" si="0"/>
        <v>725000</v>
      </c>
    </row>
    <row r="21" spans="3:7" x14ac:dyDescent="0.25">
      <c r="C21" s="12">
        <v>16</v>
      </c>
      <c r="D21" s="13" t="s">
        <v>42</v>
      </c>
      <c r="E21" s="12">
        <v>22000</v>
      </c>
      <c r="F21" s="12">
        <v>30000</v>
      </c>
      <c r="G21" s="12">
        <f t="shared" si="0"/>
        <v>26000</v>
      </c>
    </row>
    <row r="22" spans="3:7" x14ac:dyDescent="0.25">
      <c r="C22" s="12">
        <v>17</v>
      </c>
      <c r="D22" s="13" t="s">
        <v>43</v>
      </c>
      <c r="E22" s="12">
        <v>17000</v>
      </c>
      <c r="F22" s="12">
        <v>20000</v>
      </c>
      <c r="G22" s="12">
        <f t="shared" si="0"/>
        <v>18500</v>
      </c>
    </row>
    <row r="23" spans="3:7" x14ac:dyDescent="0.25">
      <c r="C23" s="12">
        <v>18</v>
      </c>
      <c r="D23" s="13" t="s">
        <v>32</v>
      </c>
      <c r="E23" s="12">
        <v>800</v>
      </c>
      <c r="F23" s="12">
        <v>750</v>
      </c>
      <c r="G23" s="12">
        <f t="shared" si="0"/>
        <v>775</v>
      </c>
    </row>
    <row r="24" spans="3:7" x14ac:dyDescent="0.25">
      <c r="C24" s="12">
        <v>19</v>
      </c>
      <c r="D24" s="13" t="s">
        <v>33</v>
      </c>
      <c r="E24" s="12">
        <v>25000</v>
      </c>
      <c r="F24" s="12">
        <v>30000</v>
      </c>
      <c r="G24" s="12">
        <f t="shared" si="0"/>
        <v>27500</v>
      </c>
    </row>
  </sheetData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O22"/>
  <sheetViews>
    <sheetView view="pageBreakPreview" topLeftCell="A2" zoomScale="60" zoomScaleNormal="68" workbookViewId="0">
      <selection activeCell="D28" sqref="D28"/>
    </sheetView>
  </sheetViews>
  <sheetFormatPr defaultRowHeight="15" x14ac:dyDescent="0.25"/>
  <cols>
    <col min="3" max="3" width="3.5703125" bestFit="1" customWidth="1"/>
    <col min="4" max="4" width="50.5703125" bestFit="1" customWidth="1"/>
    <col min="5" max="5" width="14.5703125" bestFit="1" customWidth="1"/>
    <col min="6" max="6" width="7.140625" bestFit="1" customWidth="1"/>
    <col min="7" max="7" width="22.85546875" bestFit="1" customWidth="1"/>
    <col min="8" max="8" width="19.42578125" customWidth="1"/>
    <col min="9" max="9" width="23.5703125" bestFit="1" customWidth="1"/>
    <col min="10" max="10" width="29" bestFit="1" customWidth="1"/>
    <col min="11" max="11" width="17.140625" bestFit="1" customWidth="1"/>
    <col min="12" max="12" width="27.28515625" bestFit="1" customWidth="1"/>
    <col min="14" max="14" width="11.28515625" customWidth="1"/>
  </cols>
  <sheetData>
    <row r="3" spans="3:15" ht="33" customHeight="1" x14ac:dyDescent="0.25">
      <c r="C3" s="21"/>
      <c r="D3" s="21"/>
      <c r="E3" s="21"/>
      <c r="F3" s="21"/>
      <c r="G3" s="22" t="s">
        <v>37</v>
      </c>
      <c r="H3" s="22" t="s">
        <v>38</v>
      </c>
      <c r="I3" s="22" t="s">
        <v>46</v>
      </c>
      <c r="J3" s="22" t="s">
        <v>13</v>
      </c>
      <c r="K3" s="22" t="s">
        <v>12</v>
      </c>
      <c r="L3" s="22" t="s">
        <v>47</v>
      </c>
    </row>
    <row r="4" spans="3:15" x14ac:dyDescent="0.25">
      <c r="C4" s="23" t="s">
        <v>1</v>
      </c>
      <c r="D4" s="24" t="s">
        <v>2</v>
      </c>
      <c r="E4" s="24" t="s">
        <v>3</v>
      </c>
      <c r="F4" s="24" t="s">
        <v>45</v>
      </c>
      <c r="G4" s="23" t="s">
        <v>40</v>
      </c>
      <c r="H4" s="23" t="s">
        <v>41</v>
      </c>
      <c r="I4" s="23"/>
      <c r="J4" s="25"/>
      <c r="K4" s="23"/>
      <c r="L4" s="23"/>
    </row>
    <row r="5" spans="3:15" x14ac:dyDescent="0.25">
      <c r="C5" s="26">
        <v>1</v>
      </c>
      <c r="D5" s="16" t="s">
        <v>55</v>
      </c>
      <c r="E5" s="13" t="s">
        <v>8</v>
      </c>
      <c r="F5" s="13">
        <v>5</v>
      </c>
      <c r="G5" s="15">
        <v>700000</v>
      </c>
      <c r="H5" s="15">
        <v>750000</v>
      </c>
      <c r="I5" s="15">
        <v>800000</v>
      </c>
      <c r="J5" s="17">
        <f t="shared" ref="J5:J21" si="0">(G5+H5+I5)/3</f>
        <v>750000</v>
      </c>
      <c r="K5" s="18">
        <v>0.05</v>
      </c>
      <c r="L5" s="27">
        <f>(J5*0.95)*F5</f>
        <v>3562500</v>
      </c>
    </row>
    <row r="6" spans="3:15" x14ac:dyDescent="0.25">
      <c r="C6" s="26">
        <f>C5+1</f>
        <v>2</v>
      </c>
      <c r="D6" s="16" t="s">
        <v>56</v>
      </c>
      <c r="E6" s="13" t="s">
        <v>8</v>
      </c>
      <c r="F6" s="13">
        <v>25</v>
      </c>
      <c r="G6" s="15">
        <v>440000</v>
      </c>
      <c r="H6" s="15">
        <v>425000</v>
      </c>
      <c r="I6" s="15">
        <v>450000</v>
      </c>
      <c r="J6" s="17">
        <f t="shared" si="0"/>
        <v>438333.33333333331</v>
      </c>
      <c r="K6" s="18">
        <v>0.05</v>
      </c>
      <c r="L6" s="27">
        <f t="shared" ref="L6:L21" si="1">(J6*0.95)*F6</f>
        <v>10410416.666666666</v>
      </c>
    </row>
    <row r="7" spans="3:15" x14ac:dyDescent="0.25">
      <c r="C7" s="26">
        <f t="shared" ref="C7:C21" si="2">C6+1</f>
        <v>3</v>
      </c>
      <c r="D7" s="16" t="s">
        <v>57</v>
      </c>
      <c r="E7" s="13" t="s">
        <v>8</v>
      </c>
      <c r="F7" s="13">
        <v>14</v>
      </c>
      <c r="G7" s="15">
        <v>380000</v>
      </c>
      <c r="H7" s="15">
        <v>350000</v>
      </c>
      <c r="I7" s="15">
        <v>400000</v>
      </c>
      <c r="J7" s="17">
        <f t="shared" si="0"/>
        <v>376666.66666666669</v>
      </c>
      <c r="K7" s="18">
        <v>0.05</v>
      </c>
      <c r="L7" s="27">
        <f t="shared" si="1"/>
        <v>5009666.666666666</v>
      </c>
    </row>
    <row r="8" spans="3:15" x14ac:dyDescent="0.25">
      <c r="C8" s="26">
        <f t="shared" si="2"/>
        <v>4</v>
      </c>
      <c r="D8" s="16" t="s">
        <v>58</v>
      </c>
      <c r="E8" s="13" t="s">
        <v>8</v>
      </c>
      <c r="F8" s="13">
        <v>4</v>
      </c>
      <c r="G8" s="15">
        <v>500000</v>
      </c>
      <c r="H8" s="15">
        <v>600000</v>
      </c>
      <c r="I8" s="15">
        <v>850000</v>
      </c>
      <c r="J8" s="17">
        <f t="shared" si="0"/>
        <v>650000</v>
      </c>
      <c r="K8" s="18">
        <v>0.05</v>
      </c>
      <c r="L8" s="27">
        <f t="shared" si="1"/>
        <v>2470000</v>
      </c>
    </row>
    <row r="9" spans="3:15" x14ac:dyDescent="0.25">
      <c r="C9" s="26">
        <f t="shared" si="2"/>
        <v>5</v>
      </c>
      <c r="D9" s="16" t="s">
        <v>59</v>
      </c>
      <c r="E9" s="13" t="s">
        <v>8</v>
      </c>
      <c r="F9" s="13">
        <v>30</v>
      </c>
      <c r="G9" s="15">
        <v>380000</v>
      </c>
      <c r="H9" s="15">
        <v>375000</v>
      </c>
      <c r="I9" s="15">
        <v>400000</v>
      </c>
      <c r="J9" s="17">
        <f t="shared" si="0"/>
        <v>385000</v>
      </c>
      <c r="K9" s="18">
        <v>0.05</v>
      </c>
      <c r="L9" s="27">
        <f t="shared" si="1"/>
        <v>10972500</v>
      </c>
      <c r="N9" s="14">
        <v>8000</v>
      </c>
      <c r="O9" s="14">
        <v>6500</v>
      </c>
    </row>
    <row r="10" spans="3:15" x14ac:dyDescent="0.25">
      <c r="C10" s="26">
        <f t="shared" si="2"/>
        <v>6</v>
      </c>
      <c r="D10" s="16" t="s">
        <v>60</v>
      </c>
      <c r="E10" s="13" t="s">
        <v>8</v>
      </c>
      <c r="F10" s="13">
        <v>8</v>
      </c>
      <c r="G10" s="15">
        <v>200000</v>
      </c>
      <c r="H10" s="15">
        <v>225000</v>
      </c>
      <c r="I10" s="15">
        <v>250000</v>
      </c>
      <c r="J10" s="17">
        <f t="shared" si="0"/>
        <v>225000</v>
      </c>
      <c r="K10" s="18">
        <v>0.05</v>
      </c>
      <c r="L10" s="27">
        <f t="shared" si="1"/>
        <v>1710000</v>
      </c>
    </row>
    <row r="11" spans="3:15" x14ac:dyDescent="0.25">
      <c r="C11" s="26">
        <f t="shared" si="2"/>
        <v>7</v>
      </c>
      <c r="D11" s="16" t="s">
        <v>61</v>
      </c>
      <c r="E11" s="13" t="s">
        <v>8</v>
      </c>
      <c r="F11" s="13">
        <v>29</v>
      </c>
      <c r="G11" s="15">
        <v>24000</v>
      </c>
      <c r="H11" s="15">
        <v>23000</v>
      </c>
      <c r="I11" s="15">
        <v>25000</v>
      </c>
      <c r="J11" s="17">
        <f t="shared" si="0"/>
        <v>24000</v>
      </c>
      <c r="K11" s="18">
        <v>0.05</v>
      </c>
      <c r="L11" s="27">
        <f t="shared" si="1"/>
        <v>661200</v>
      </c>
    </row>
    <row r="12" spans="3:15" x14ac:dyDescent="0.25">
      <c r="C12" s="26">
        <f t="shared" si="2"/>
        <v>8</v>
      </c>
      <c r="D12" s="16" t="s">
        <v>62</v>
      </c>
      <c r="E12" s="13" t="s">
        <v>44</v>
      </c>
      <c r="F12" s="13">
        <v>320</v>
      </c>
      <c r="G12" s="19">
        <v>58000</v>
      </c>
      <c r="H12" s="19">
        <v>57000</v>
      </c>
      <c r="I12" s="19">
        <v>60000</v>
      </c>
      <c r="J12" s="17">
        <f t="shared" si="0"/>
        <v>58333.333333333336</v>
      </c>
      <c r="K12" s="18">
        <v>0.05</v>
      </c>
      <c r="L12" s="27">
        <f t="shared" si="1"/>
        <v>17733333.333333332</v>
      </c>
    </row>
    <row r="13" spans="3:15" x14ac:dyDescent="0.25">
      <c r="C13" s="26">
        <f t="shared" si="2"/>
        <v>9</v>
      </c>
      <c r="D13" s="16" t="s">
        <v>64</v>
      </c>
      <c r="E13" s="13" t="s">
        <v>8</v>
      </c>
      <c r="F13" s="13">
        <v>14</v>
      </c>
      <c r="G13" s="15">
        <v>45000</v>
      </c>
      <c r="H13" s="15">
        <v>50000</v>
      </c>
      <c r="I13" s="15">
        <v>50000</v>
      </c>
      <c r="J13" s="17">
        <f t="shared" si="0"/>
        <v>48333.333333333336</v>
      </c>
      <c r="K13" s="18">
        <v>0.05</v>
      </c>
      <c r="L13" s="27">
        <f t="shared" si="1"/>
        <v>642833.33333333326</v>
      </c>
    </row>
    <row r="14" spans="3:15" x14ac:dyDescent="0.25">
      <c r="C14" s="26">
        <f t="shared" si="2"/>
        <v>10</v>
      </c>
      <c r="D14" s="16" t="s">
        <v>65</v>
      </c>
      <c r="E14" s="13" t="s">
        <v>44</v>
      </c>
      <c r="F14" s="13">
        <v>65</v>
      </c>
      <c r="G14" s="19">
        <v>140000</v>
      </c>
      <c r="H14" s="19">
        <v>145000</v>
      </c>
      <c r="I14" s="19">
        <v>147000</v>
      </c>
      <c r="J14" s="17">
        <f t="shared" si="0"/>
        <v>144000</v>
      </c>
      <c r="K14" s="18">
        <v>0.05</v>
      </c>
      <c r="L14" s="27">
        <f t="shared" si="1"/>
        <v>8892000</v>
      </c>
    </row>
    <row r="15" spans="3:15" x14ac:dyDescent="0.25">
      <c r="C15" s="26">
        <f t="shared" si="2"/>
        <v>11</v>
      </c>
      <c r="D15" s="16" t="s">
        <v>63</v>
      </c>
      <c r="E15" s="13" t="s">
        <v>8</v>
      </c>
      <c r="F15" s="13">
        <v>8</v>
      </c>
      <c r="G15" s="19">
        <v>290000</v>
      </c>
      <c r="H15" s="19">
        <v>280000</v>
      </c>
      <c r="I15" s="19">
        <v>300000</v>
      </c>
      <c r="J15" s="17">
        <f t="shared" si="0"/>
        <v>290000</v>
      </c>
      <c r="K15" s="18">
        <v>0.05</v>
      </c>
      <c r="L15" s="27">
        <f t="shared" si="1"/>
        <v>2204000</v>
      </c>
    </row>
    <row r="16" spans="3:15" x14ac:dyDescent="0.25">
      <c r="C16" s="26">
        <f t="shared" si="2"/>
        <v>12</v>
      </c>
      <c r="D16" s="16" t="s">
        <v>50</v>
      </c>
      <c r="E16" s="13" t="s">
        <v>35</v>
      </c>
      <c r="F16" s="13">
        <v>6000</v>
      </c>
      <c r="G16" s="19">
        <v>1000</v>
      </c>
      <c r="H16" s="19">
        <v>900</v>
      </c>
      <c r="I16" s="19">
        <v>1000</v>
      </c>
      <c r="J16" s="17">
        <f t="shared" si="0"/>
        <v>966.66666666666663</v>
      </c>
      <c r="K16" s="18">
        <v>0.05</v>
      </c>
      <c r="L16" s="27">
        <f t="shared" si="1"/>
        <v>5510000</v>
      </c>
    </row>
    <row r="17" spans="3:12" x14ac:dyDescent="0.25">
      <c r="C17" s="26">
        <f t="shared" si="2"/>
        <v>13</v>
      </c>
      <c r="D17" s="16" t="s">
        <v>53</v>
      </c>
      <c r="E17" s="13" t="s">
        <v>8</v>
      </c>
      <c r="F17" s="13">
        <v>80000</v>
      </c>
      <c r="G17" s="19">
        <v>700</v>
      </c>
      <c r="H17" s="19">
        <v>500</v>
      </c>
      <c r="I17" s="19">
        <v>500</v>
      </c>
      <c r="J17" s="17">
        <f t="shared" si="0"/>
        <v>566.66666666666663</v>
      </c>
      <c r="K17" s="18">
        <v>0.05</v>
      </c>
      <c r="L17" s="27">
        <f t="shared" si="1"/>
        <v>43066666.666666664</v>
      </c>
    </row>
    <row r="18" spans="3:12" x14ac:dyDescent="0.25">
      <c r="C18" s="26">
        <f t="shared" si="2"/>
        <v>14</v>
      </c>
      <c r="D18" s="16" t="s">
        <v>51</v>
      </c>
      <c r="E18" s="13" t="s">
        <v>52</v>
      </c>
      <c r="F18" s="13">
        <v>80</v>
      </c>
      <c r="G18" s="19">
        <v>500000</v>
      </c>
      <c r="H18" s="19">
        <v>650000</v>
      </c>
      <c r="I18" s="19">
        <v>700000</v>
      </c>
      <c r="J18" s="17">
        <f t="shared" si="0"/>
        <v>616666.66666666663</v>
      </c>
      <c r="K18" s="18">
        <v>0.05</v>
      </c>
      <c r="L18" s="27">
        <f t="shared" si="1"/>
        <v>46866666.666666657</v>
      </c>
    </row>
    <row r="19" spans="3:12" x14ac:dyDescent="0.25">
      <c r="C19" s="26">
        <f t="shared" si="2"/>
        <v>15</v>
      </c>
      <c r="D19" s="16" t="s">
        <v>54</v>
      </c>
      <c r="E19" s="13" t="s">
        <v>8</v>
      </c>
      <c r="F19" s="13">
        <v>100</v>
      </c>
      <c r="G19" s="19">
        <v>15000</v>
      </c>
      <c r="H19" s="19">
        <v>16000</v>
      </c>
      <c r="I19" s="19">
        <v>15000</v>
      </c>
      <c r="J19" s="17">
        <f t="shared" si="0"/>
        <v>15333.333333333334</v>
      </c>
      <c r="K19" s="18">
        <v>0.05</v>
      </c>
      <c r="L19" s="27">
        <f t="shared" si="1"/>
        <v>1456666.6666666665</v>
      </c>
    </row>
    <row r="20" spans="3:12" x14ac:dyDescent="0.25">
      <c r="C20" s="26">
        <f t="shared" si="2"/>
        <v>16</v>
      </c>
      <c r="D20" s="16" t="s">
        <v>49</v>
      </c>
      <c r="E20" s="13" t="s">
        <v>44</v>
      </c>
      <c r="F20" s="13">
        <v>800</v>
      </c>
      <c r="G20" s="15">
        <v>11500</v>
      </c>
      <c r="H20" s="15">
        <v>12000</v>
      </c>
      <c r="I20" s="15">
        <v>12000</v>
      </c>
      <c r="J20" s="17">
        <f t="shared" si="0"/>
        <v>11833.333333333334</v>
      </c>
      <c r="K20" s="18">
        <v>0.05</v>
      </c>
      <c r="L20" s="27">
        <f t="shared" si="1"/>
        <v>8993333.3333333321</v>
      </c>
    </row>
    <row r="21" spans="3:12" x14ac:dyDescent="0.25">
      <c r="C21" s="26">
        <f t="shared" si="2"/>
        <v>17</v>
      </c>
      <c r="D21" s="16" t="s">
        <v>66</v>
      </c>
      <c r="E21" s="13" t="s">
        <v>8</v>
      </c>
      <c r="F21" s="13">
        <v>429</v>
      </c>
      <c r="G21" s="20">
        <v>7000</v>
      </c>
      <c r="H21" s="20">
        <v>7500</v>
      </c>
      <c r="I21" s="20">
        <v>10000</v>
      </c>
      <c r="J21" s="17">
        <f t="shared" si="0"/>
        <v>8166.666666666667</v>
      </c>
      <c r="K21" s="18">
        <v>0.05</v>
      </c>
      <c r="L21" s="27">
        <f t="shared" si="1"/>
        <v>3328325</v>
      </c>
    </row>
    <row r="22" spans="3:12" x14ac:dyDescent="0.25">
      <c r="C22" s="43" t="s">
        <v>48</v>
      </c>
      <c r="D22" s="43"/>
      <c r="E22" s="43"/>
      <c r="F22" s="43"/>
      <c r="G22" s="43"/>
      <c r="H22" s="43"/>
      <c r="I22" s="43"/>
      <c r="J22" s="43"/>
      <c r="K22" s="43"/>
      <c r="L22" s="28">
        <f>SUM(L5:L21)</f>
        <v>173490108.33333331</v>
      </c>
    </row>
  </sheetData>
  <mergeCells count="1">
    <mergeCell ref="C22:K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2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1"/>
  <sheetViews>
    <sheetView zoomScale="80" zoomScaleNormal="80" workbookViewId="0">
      <selection activeCell="G17" sqref="G17"/>
    </sheetView>
  </sheetViews>
  <sheetFormatPr defaultRowHeight="15" x14ac:dyDescent="0.25"/>
  <cols>
    <col min="3" max="3" width="3.5703125" bestFit="1" customWidth="1"/>
    <col min="4" max="4" width="50.5703125" bestFit="1" customWidth="1"/>
    <col min="5" max="5" width="14.5703125" bestFit="1" customWidth="1"/>
    <col min="6" max="6" width="7.140625" bestFit="1" customWidth="1"/>
    <col min="7" max="7" width="22.85546875" bestFit="1" customWidth="1"/>
    <col min="8" max="8" width="19.42578125" customWidth="1"/>
    <col min="9" max="9" width="23.5703125" bestFit="1" customWidth="1"/>
    <col min="10" max="10" width="29" bestFit="1" customWidth="1"/>
    <col min="11" max="11" width="17.140625" bestFit="1" customWidth="1"/>
    <col min="12" max="12" width="27.28515625" bestFit="1" customWidth="1"/>
    <col min="14" max="14" width="11.28515625" customWidth="1"/>
  </cols>
  <sheetData>
    <row r="3" spans="3:12" ht="33" customHeight="1" x14ac:dyDescent="0.25">
      <c r="C3" s="21"/>
      <c r="D3" s="21"/>
      <c r="E3" s="21"/>
      <c r="F3" s="21"/>
      <c r="G3" s="22" t="s">
        <v>68</v>
      </c>
      <c r="H3" s="22" t="s">
        <v>69</v>
      </c>
      <c r="I3" s="22" t="s">
        <v>70</v>
      </c>
      <c r="J3" s="22" t="s">
        <v>13</v>
      </c>
      <c r="K3" s="22" t="s">
        <v>12</v>
      </c>
      <c r="L3" s="22" t="s">
        <v>47</v>
      </c>
    </row>
    <row r="4" spans="3:12" x14ac:dyDescent="0.25">
      <c r="C4" s="30" t="s">
        <v>1</v>
      </c>
      <c r="D4" s="24" t="s">
        <v>2</v>
      </c>
      <c r="E4" s="24" t="s">
        <v>3</v>
      </c>
      <c r="F4" s="24" t="s">
        <v>45</v>
      </c>
      <c r="G4" s="30" t="s">
        <v>40</v>
      </c>
      <c r="H4" s="30" t="s">
        <v>41</v>
      </c>
      <c r="I4" s="30"/>
      <c r="J4" s="25"/>
      <c r="K4" s="30"/>
      <c r="L4" s="30"/>
    </row>
    <row r="5" spans="3:12" x14ac:dyDescent="0.25">
      <c r="C5" s="26">
        <v>1</v>
      </c>
      <c r="D5" s="16" t="s">
        <v>67</v>
      </c>
      <c r="E5" s="13" t="s">
        <v>8</v>
      </c>
      <c r="F5" s="13">
        <v>99</v>
      </c>
      <c r="G5" s="29">
        <v>700000</v>
      </c>
      <c r="H5" s="29">
        <v>700000</v>
      </c>
      <c r="I5" s="29">
        <v>900000</v>
      </c>
      <c r="J5" s="17">
        <f>(G5+H5+I5)/3</f>
        <v>766666.66666666663</v>
      </c>
      <c r="K5" s="18">
        <v>-0.1</v>
      </c>
      <c r="L5" s="27">
        <f>(J5*0.9)*F5</f>
        <v>68310000</v>
      </c>
    </row>
    <row r="6" spans="3:12" x14ac:dyDescent="0.25">
      <c r="C6" s="43" t="s">
        <v>48</v>
      </c>
      <c r="D6" s="43"/>
      <c r="E6" s="43"/>
      <c r="F6" s="43"/>
      <c r="G6" s="43"/>
      <c r="H6" s="43"/>
      <c r="I6" s="43"/>
      <c r="J6" s="43"/>
      <c r="K6" s="43"/>
      <c r="L6" s="28">
        <f>SUM(L5:L5)</f>
        <v>68310000</v>
      </c>
    </row>
    <row r="10" spans="3:12" x14ac:dyDescent="0.25">
      <c r="K10" s="33">
        <f>L5/99</f>
        <v>690000</v>
      </c>
    </row>
    <row r="11" spans="3:12" x14ac:dyDescent="0.25">
      <c r="K11">
        <f>L5/99</f>
        <v>690000</v>
      </c>
    </row>
  </sheetData>
  <mergeCells count="1">
    <mergeCell ref="C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6"/>
  <sheetViews>
    <sheetView zoomScale="69" zoomScaleNormal="69" workbookViewId="0">
      <selection activeCell="I16" sqref="I16"/>
    </sheetView>
  </sheetViews>
  <sheetFormatPr defaultRowHeight="15" x14ac:dyDescent="0.25"/>
  <cols>
    <col min="3" max="3" width="3.5703125" bestFit="1" customWidth="1"/>
    <col min="4" max="4" width="30.7109375" customWidth="1"/>
    <col min="5" max="5" width="14.5703125" bestFit="1" customWidth="1"/>
    <col min="6" max="6" width="7.140625" bestFit="1" customWidth="1"/>
    <col min="7" max="7" width="22.85546875" bestFit="1" customWidth="1"/>
    <col min="8" max="8" width="19.42578125" customWidth="1"/>
    <col min="9" max="9" width="23.5703125" bestFit="1" customWidth="1"/>
    <col min="10" max="10" width="29" bestFit="1" customWidth="1"/>
    <col min="11" max="11" width="17.140625" bestFit="1" customWidth="1"/>
    <col min="12" max="12" width="23.5703125" customWidth="1"/>
    <col min="14" max="14" width="11.28515625" customWidth="1"/>
  </cols>
  <sheetData>
    <row r="3" spans="3:12" ht="33" customHeight="1" x14ac:dyDescent="0.25">
      <c r="C3" s="21"/>
      <c r="D3" s="21"/>
      <c r="E3" s="21"/>
      <c r="F3" s="21"/>
      <c r="G3" s="22" t="s">
        <v>71</v>
      </c>
      <c r="H3" s="22" t="s">
        <v>72</v>
      </c>
      <c r="I3" s="22" t="s">
        <v>70</v>
      </c>
      <c r="J3" s="22" t="s">
        <v>13</v>
      </c>
      <c r="K3" s="22" t="s">
        <v>12</v>
      </c>
      <c r="L3" s="22" t="s">
        <v>47</v>
      </c>
    </row>
    <row r="4" spans="3:12" x14ac:dyDescent="0.25">
      <c r="C4" s="35" t="s">
        <v>1</v>
      </c>
      <c r="D4" s="24" t="s">
        <v>2</v>
      </c>
      <c r="E4" s="24" t="s">
        <v>3</v>
      </c>
      <c r="F4" s="24" t="s">
        <v>45</v>
      </c>
      <c r="G4" s="35"/>
      <c r="H4" s="35"/>
      <c r="I4" s="35"/>
      <c r="J4" s="25"/>
      <c r="K4" s="35"/>
      <c r="L4" s="35"/>
    </row>
    <row r="5" spans="3:12" x14ac:dyDescent="0.25">
      <c r="C5" s="26">
        <v>1</v>
      </c>
      <c r="D5" s="16" t="s">
        <v>73</v>
      </c>
      <c r="E5" s="13" t="s">
        <v>8</v>
      </c>
      <c r="F5" s="13">
        <v>2420</v>
      </c>
      <c r="G5" s="36">
        <v>400</v>
      </c>
      <c r="H5" s="36">
        <v>400</v>
      </c>
      <c r="I5" s="36">
        <v>450</v>
      </c>
      <c r="J5" s="17">
        <f>(G5+H5+I5)/3</f>
        <v>416.66666666666669</v>
      </c>
      <c r="K5" s="18">
        <v>0.05</v>
      </c>
      <c r="L5" s="27">
        <f t="shared" ref="L5:L10" si="0">(J5*0.95)*F5</f>
        <v>957916.66666666663</v>
      </c>
    </row>
    <row r="6" spans="3:12" x14ac:dyDescent="0.25">
      <c r="C6" s="26">
        <f t="shared" ref="C6:C10" si="1">C5+1</f>
        <v>2</v>
      </c>
      <c r="D6" s="16" t="s">
        <v>74</v>
      </c>
      <c r="E6" s="13" t="s">
        <v>8</v>
      </c>
      <c r="F6" s="13">
        <v>26</v>
      </c>
      <c r="G6" s="36">
        <v>350000</v>
      </c>
      <c r="H6" s="36">
        <v>500000</v>
      </c>
      <c r="I6" s="36">
        <v>500000</v>
      </c>
      <c r="J6" s="17">
        <f>(G6+H6+I6)/3</f>
        <v>450000</v>
      </c>
      <c r="K6" s="18">
        <v>0.05</v>
      </c>
      <c r="L6" s="27">
        <f t="shared" si="0"/>
        <v>11115000</v>
      </c>
    </row>
    <row r="7" spans="3:12" x14ac:dyDescent="0.25">
      <c r="C7" s="26">
        <f t="shared" si="1"/>
        <v>3</v>
      </c>
      <c r="D7" s="16" t="s">
        <v>75</v>
      </c>
      <c r="E7" s="13" t="s">
        <v>8</v>
      </c>
      <c r="F7" s="13">
        <v>14</v>
      </c>
      <c r="G7" s="36">
        <v>500000</v>
      </c>
      <c r="H7" s="36">
        <v>540000</v>
      </c>
      <c r="I7" s="36">
        <v>650000</v>
      </c>
      <c r="J7" s="17">
        <f t="shared" ref="J7" si="2">(G7+H7+I7)/3</f>
        <v>563333.33333333337</v>
      </c>
      <c r="K7" s="18">
        <v>0.05</v>
      </c>
      <c r="L7" s="27">
        <f t="shared" si="0"/>
        <v>7492333.333333333</v>
      </c>
    </row>
    <row r="8" spans="3:12" x14ac:dyDescent="0.25">
      <c r="C8" s="26">
        <f t="shared" si="1"/>
        <v>4</v>
      </c>
      <c r="D8" s="16" t="s">
        <v>85</v>
      </c>
      <c r="E8" s="13" t="s">
        <v>9</v>
      </c>
      <c r="F8" s="13">
        <v>10</v>
      </c>
      <c r="G8" s="36">
        <v>50000</v>
      </c>
      <c r="H8" s="36">
        <v>350000</v>
      </c>
      <c r="I8" s="36"/>
      <c r="J8" s="17">
        <f>(G8+H8+I8)/2</f>
        <v>200000</v>
      </c>
      <c r="K8" s="18">
        <v>0.05</v>
      </c>
      <c r="L8" s="27">
        <f t="shared" si="0"/>
        <v>1900000</v>
      </c>
    </row>
    <row r="9" spans="3:12" x14ac:dyDescent="0.25">
      <c r="C9" s="26">
        <f t="shared" si="1"/>
        <v>5</v>
      </c>
      <c r="D9" s="16" t="s">
        <v>84</v>
      </c>
      <c r="E9" s="13" t="s">
        <v>77</v>
      </c>
      <c r="F9" s="13">
        <v>1.4319999999999999</v>
      </c>
      <c r="G9" s="36">
        <v>3400000</v>
      </c>
      <c r="H9" s="36">
        <v>3400000</v>
      </c>
      <c r="I9" s="36">
        <v>3500000</v>
      </c>
      <c r="J9" s="17">
        <f t="shared" ref="J9:J10" si="3">(G9+H9+I9)/3</f>
        <v>3433333.3333333335</v>
      </c>
      <c r="K9" s="18">
        <v>0.05</v>
      </c>
      <c r="L9" s="27">
        <f t="shared" si="0"/>
        <v>4670706.666666666</v>
      </c>
    </row>
    <row r="10" spans="3:12" x14ac:dyDescent="0.25">
      <c r="C10" s="26">
        <f t="shared" si="1"/>
        <v>6</v>
      </c>
      <c r="D10" s="16" t="s">
        <v>86</v>
      </c>
      <c r="E10" s="13" t="s">
        <v>77</v>
      </c>
      <c r="F10" s="13">
        <v>0.78500000000000003</v>
      </c>
      <c r="G10" s="36">
        <v>3000000</v>
      </c>
      <c r="H10" s="36">
        <v>3200000</v>
      </c>
      <c r="I10" s="36">
        <v>3300000</v>
      </c>
      <c r="J10" s="17">
        <f t="shared" si="3"/>
        <v>3166666.6666666665</v>
      </c>
      <c r="K10" s="18">
        <v>0.05</v>
      </c>
      <c r="L10" s="27">
        <f t="shared" si="0"/>
        <v>2361541.6666666665</v>
      </c>
    </row>
    <row r="11" spans="3:12" x14ac:dyDescent="0.25">
      <c r="C11" s="43" t="s">
        <v>48</v>
      </c>
      <c r="D11" s="43"/>
      <c r="E11" s="43"/>
      <c r="F11" s="43"/>
      <c r="G11" s="43"/>
      <c r="H11" s="43"/>
      <c r="I11" s="43"/>
      <c r="J11" s="43"/>
      <c r="K11" s="43"/>
      <c r="L11" s="28">
        <f>SUM(L5:L10)</f>
        <v>28497498.333333332</v>
      </c>
    </row>
    <row r="16" spans="3:12" x14ac:dyDescent="0.25">
      <c r="L16" t="e">
        <f>#REF!/8</f>
        <v>#REF!</v>
      </c>
    </row>
  </sheetData>
  <mergeCells count="1">
    <mergeCell ref="C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8"/>
  <sheetViews>
    <sheetView zoomScale="82" zoomScaleNormal="82" workbookViewId="0">
      <selection sqref="A1:XFD1048576"/>
    </sheetView>
  </sheetViews>
  <sheetFormatPr defaultRowHeight="15" x14ac:dyDescent="0.25"/>
  <cols>
    <col min="3" max="3" width="3.5703125" bestFit="1" customWidth="1"/>
    <col min="4" max="4" width="30.7109375" customWidth="1"/>
    <col min="5" max="5" width="14.5703125" bestFit="1" customWidth="1"/>
    <col min="6" max="6" width="9.28515625" customWidth="1"/>
    <col min="7" max="7" width="15.7109375" customWidth="1"/>
    <col min="8" max="8" width="16" customWidth="1"/>
    <col min="9" max="9" width="15.42578125" customWidth="1"/>
    <col min="10" max="10" width="29" bestFit="1" customWidth="1"/>
    <col min="11" max="11" width="17.140625" bestFit="1" customWidth="1"/>
    <col min="12" max="12" width="23.5703125" customWidth="1"/>
    <col min="14" max="14" width="11.28515625" customWidth="1"/>
  </cols>
  <sheetData>
    <row r="3" spans="3:12" ht="33" customHeight="1" x14ac:dyDescent="0.25">
      <c r="C3" s="21"/>
      <c r="D3" s="21"/>
      <c r="E3" s="21"/>
      <c r="F3" s="21"/>
      <c r="G3" s="22" t="s">
        <v>71</v>
      </c>
      <c r="H3" s="22" t="s">
        <v>72</v>
      </c>
      <c r="I3" s="22" t="s">
        <v>70</v>
      </c>
      <c r="J3" s="22" t="s">
        <v>13</v>
      </c>
      <c r="K3" s="22" t="s">
        <v>12</v>
      </c>
      <c r="L3" s="22" t="s">
        <v>47</v>
      </c>
    </row>
    <row r="4" spans="3:12" x14ac:dyDescent="0.25">
      <c r="C4" s="37" t="s">
        <v>1</v>
      </c>
      <c r="D4" s="24" t="s">
        <v>2</v>
      </c>
      <c r="E4" s="24" t="s">
        <v>3</v>
      </c>
      <c r="F4" s="24" t="s">
        <v>45</v>
      </c>
      <c r="G4" s="37"/>
      <c r="H4" s="37"/>
      <c r="I4" s="37"/>
      <c r="J4" s="25"/>
      <c r="K4" s="37"/>
      <c r="L4" s="37"/>
    </row>
    <row r="5" spans="3:12" x14ac:dyDescent="0.25">
      <c r="C5" s="26">
        <v>1</v>
      </c>
      <c r="D5" s="16" t="s">
        <v>91</v>
      </c>
      <c r="E5" s="13" t="s">
        <v>9</v>
      </c>
      <c r="F5" s="13">
        <v>112</v>
      </c>
      <c r="G5" s="38">
        <v>100000</v>
      </c>
      <c r="H5" s="38">
        <v>120000</v>
      </c>
      <c r="I5" s="38">
        <v>150000</v>
      </c>
      <c r="J5" s="17">
        <f t="shared" ref="J5" si="0">(G5+H5+I5)/3</f>
        <v>123333.33333333333</v>
      </c>
      <c r="K5" s="18">
        <v>0.05</v>
      </c>
      <c r="L5" s="27">
        <f>(J5*0.95)*F5</f>
        <v>13122666.666666666</v>
      </c>
    </row>
    <row r="6" spans="3:12" x14ac:dyDescent="0.25">
      <c r="C6" s="26">
        <f>C5+1</f>
        <v>2</v>
      </c>
      <c r="D6" s="16" t="s">
        <v>92</v>
      </c>
      <c r="E6" s="13" t="s">
        <v>9</v>
      </c>
      <c r="F6" s="13">
        <v>127</v>
      </c>
      <c r="G6" s="39">
        <v>100000</v>
      </c>
      <c r="H6" s="39">
        <v>200000</v>
      </c>
      <c r="I6" s="39">
        <v>300000</v>
      </c>
      <c r="J6" s="17">
        <f t="shared" ref="J6:J17" si="1">(G6+H6+I6)/3</f>
        <v>200000</v>
      </c>
      <c r="K6" s="18">
        <v>0.05</v>
      </c>
      <c r="L6" s="27">
        <f t="shared" ref="L6:L17" si="2">(J6*0.95)*F6</f>
        <v>24130000</v>
      </c>
    </row>
    <row r="7" spans="3:12" x14ac:dyDescent="0.25">
      <c r="C7" s="26">
        <f t="shared" ref="C7:C17" si="3">C6+1</f>
        <v>3</v>
      </c>
      <c r="D7" s="16" t="s">
        <v>93</v>
      </c>
      <c r="E7" s="13" t="s">
        <v>9</v>
      </c>
      <c r="F7" s="13">
        <v>155</v>
      </c>
      <c r="G7" s="39">
        <v>150000</v>
      </c>
      <c r="H7" s="39">
        <v>200000</v>
      </c>
      <c r="I7" s="39">
        <v>300000</v>
      </c>
      <c r="J7" s="17">
        <f t="shared" si="1"/>
        <v>216666.66666666666</v>
      </c>
      <c r="K7" s="18">
        <v>0.05</v>
      </c>
      <c r="L7" s="27">
        <f t="shared" si="2"/>
        <v>31904166.666666664</v>
      </c>
    </row>
    <row r="8" spans="3:12" x14ac:dyDescent="0.25">
      <c r="C8" s="26">
        <f t="shared" si="3"/>
        <v>4</v>
      </c>
      <c r="D8" s="16" t="s">
        <v>87</v>
      </c>
      <c r="E8" s="13" t="s">
        <v>9</v>
      </c>
      <c r="F8" s="13">
        <v>480</v>
      </c>
      <c r="G8" s="39">
        <v>50000</v>
      </c>
      <c r="H8" s="39">
        <v>75000</v>
      </c>
      <c r="I8" s="39">
        <v>75000</v>
      </c>
      <c r="J8" s="17">
        <f t="shared" si="1"/>
        <v>66666.666666666672</v>
      </c>
      <c r="K8" s="18">
        <v>0.05</v>
      </c>
      <c r="L8" s="27">
        <f t="shared" si="2"/>
        <v>30400000</v>
      </c>
    </row>
    <row r="9" spans="3:12" x14ac:dyDescent="0.25">
      <c r="C9" s="26">
        <f t="shared" si="3"/>
        <v>5</v>
      </c>
      <c r="D9" s="16" t="s">
        <v>88</v>
      </c>
      <c r="E9" s="13" t="s">
        <v>9</v>
      </c>
      <c r="F9" s="13">
        <v>480</v>
      </c>
      <c r="G9" s="39">
        <v>50000</v>
      </c>
      <c r="H9" s="39">
        <v>50000</v>
      </c>
      <c r="I9" s="39">
        <v>50000</v>
      </c>
      <c r="J9" s="17">
        <f t="shared" si="1"/>
        <v>50000</v>
      </c>
      <c r="K9" s="18">
        <v>0.05</v>
      </c>
      <c r="L9" s="27">
        <f t="shared" si="2"/>
        <v>22800000</v>
      </c>
    </row>
    <row r="10" spans="3:12" x14ac:dyDescent="0.25">
      <c r="C10" s="26">
        <f t="shared" si="3"/>
        <v>6</v>
      </c>
      <c r="D10" s="16" t="s">
        <v>97</v>
      </c>
      <c r="E10" s="13" t="s">
        <v>9</v>
      </c>
      <c r="F10" s="13">
        <f>240*1.5</f>
        <v>360</v>
      </c>
      <c r="G10" s="39">
        <v>30000</v>
      </c>
      <c r="H10" s="39">
        <v>25000</v>
      </c>
      <c r="I10" s="39">
        <v>25000</v>
      </c>
      <c r="J10" s="17">
        <f t="shared" si="1"/>
        <v>26666.666666666668</v>
      </c>
      <c r="K10" s="18">
        <v>0.05</v>
      </c>
      <c r="L10" s="27">
        <f t="shared" si="2"/>
        <v>9120000</v>
      </c>
    </row>
    <row r="11" spans="3:12" x14ac:dyDescent="0.25">
      <c r="C11" s="26">
        <f t="shared" si="3"/>
        <v>7</v>
      </c>
      <c r="D11" s="16" t="s">
        <v>89</v>
      </c>
      <c r="E11" s="13" t="s">
        <v>9</v>
      </c>
      <c r="F11" s="13">
        <f>240*2.5</f>
        <v>600</v>
      </c>
      <c r="G11" s="39">
        <v>25000</v>
      </c>
      <c r="H11" s="39">
        <v>25000</v>
      </c>
      <c r="I11" s="39">
        <v>25000</v>
      </c>
      <c r="J11" s="17">
        <f t="shared" si="1"/>
        <v>25000</v>
      </c>
      <c r="K11" s="18">
        <v>0.05</v>
      </c>
      <c r="L11" s="27">
        <f t="shared" si="2"/>
        <v>14250000</v>
      </c>
    </row>
    <row r="12" spans="3:12" x14ac:dyDescent="0.25">
      <c r="C12" s="26">
        <f t="shared" si="3"/>
        <v>8</v>
      </c>
      <c r="D12" s="16" t="s">
        <v>99</v>
      </c>
      <c r="E12" s="13" t="s">
        <v>9</v>
      </c>
      <c r="F12" s="13">
        <v>40</v>
      </c>
      <c r="G12" s="39">
        <v>300000</v>
      </c>
      <c r="H12" s="39">
        <v>300000</v>
      </c>
      <c r="I12" s="39">
        <v>350000</v>
      </c>
      <c r="J12" s="17">
        <f t="shared" si="1"/>
        <v>316666.66666666669</v>
      </c>
      <c r="K12" s="18">
        <v>0.05</v>
      </c>
      <c r="L12" s="27">
        <f t="shared" si="2"/>
        <v>12033333.333333332</v>
      </c>
    </row>
    <row r="13" spans="3:12" x14ac:dyDescent="0.25">
      <c r="C13" s="26">
        <f t="shared" si="3"/>
        <v>9</v>
      </c>
      <c r="D13" s="16" t="s">
        <v>90</v>
      </c>
      <c r="E13" s="13" t="s">
        <v>98</v>
      </c>
      <c r="F13" s="13">
        <v>61</v>
      </c>
      <c r="G13" s="39">
        <v>700000</v>
      </c>
      <c r="H13" s="39">
        <v>700000</v>
      </c>
      <c r="I13" s="39">
        <v>800000</v>
      </c>
      <c r="J13" s="17">
        <f t="shared" si="1"/>
        <v>733333.33333333337</v>
      </c>
      <c r="K13" s="18">
        <v>0.05</v>
      </c>
      <c r="L13" s="27">
        <f t="shared" si="2"/>
        <v>42496666.666666664</v>
      </c>
    </row>
    <row r="14" spans="3:12" x14ac:dyDescent="0.25">
      <c r="C14" s="26">
        <f t="shared" si="3"/>
        <v>10</v>
      </c>
      <c r="D14" s="16" t="s">
        <v>94</v>
      </c>
      <c r="E14" s="13" t="s">
        <v>9</v>
      </c>
      <c r="F14" s="13">
        <v>16</v>
      </c>
      <c r="G14" s="39">
        <v>200000</v>
      </c>
      <c r="H14" s="39">
        <v>227000</v>
      </c>
      <c r="I14" s="39">
        <v>250000</v>
      </c>
      <c r="J14" s="17">
        <f t="shared" si="1"/>
        <v>225666.66666666666</v>
      </c>
      <c r="K14" s="18">
        <v>0.05</v>
      </c>
      <c r="L14" s="27">
        <f t="shared" si="2"/>
        <v>3430133.333333333</v>
      </c>
    </row>
    <row r="15" spans="3:12" x14ac:dyDescent="0.25">
      <c r="C15" s="26">
        <f t="shared" si="3"/>
        <v>11</v>
      </c>
      <c r="D15" s="16" t="s">
        <v>95</v>
      </c>
      <c r="E15" s="13" t="s">
        <v>9</v>
      </c>
      <c r="F15" s="13">
        <v>15</v>
      </c>
      <c r="G15" s="39">
        <v>80000</v>
      </c>
      <c r="H15" s="39">
        <v>100000</v>
      </c>
      <c r="I15" s="39">
        <v>125000</v>
      </c>
      <c r="J15" s="17">
        <f t="shared" si="1"/>
        <v>101666.66666666667</v>
      </c>
      <c r="K15" s="18">
        <v>0.05</v>
      </c>
      <c r="L15" s="27">
        <f t="shared" si="2"/>
        <v>1448750</v>
      </c>
    </row>
    <row r="16" spans="3:12" x14ac:dyDescent="0.25">
      <c r="C16" s="26">
        <f t="shared" si="3"/>
        <v>12</v>
      </c>
      <c r="D16" s="16" t="s">
        <v>96</v>
      </c>
      <c r="E16" s="13" t="s">
        <v>44</v>
      </c>
      <c r="F16" s="13">
        <v>23</v>
      </c>
      <c r="G16" s="39">
        <v>9000</v>
      </c>
      <c r="H16" s="39">
        <v>10000</v>
      </c>
      <c r="I16" s="39">
        <v>12000</v>
      </c>
      <c r="J16" s="17">
        <f t="shared" si="1"/>
        <v>10333.333333333334</v>
      </c>
      <c r="K16" s="18">
        <v>0.05</v>
      </c>
      <c r="L16" s="27">
        <f t="shared" si="2"/>
        <v>225783.33333333331</v>
      </c>
    </row>
    <row r="17" spans="3:12" x14ac:dyDescent="0.25">
      <c r="C17" s="26">
        <f t="shared" si="3"/>
        <v>13</v>
      </c>
      <c r="D17" s="16" t="s">
        <v>50</v>
      </c>
      <c r="E17" s="13" t="s">
        <v>35</v>
      </c>
      <c r="F17" s="13">
        <v>350</v>
      </c>
      <c r="G17" s="39">
        <v>1500</v>
      </c>
      <c r="H17" s="39">
        <v>2000</v>
      </c>
      <c r="I17" s="39">
        <v>4200</v>
      </c>
      <c r="J17" s="17">
        <f t="shared" si="1"/>
        <v>2566.6666666666665</v>
      </c>
      <c r="K17" s="18">
        <v>0.05</v>
      </c>
      <c r="L17" s="27">
        <f t="shared" si="2"/>
        <v>853416.66666666651</v>
      </c>
    </row>
    <row r="18" spans="3:12" x14ac:dyDescent="0.25">
      <c r="C18" s="43" t="s">
        <v>48</v>
      </c>
      <c r="D18" s="43"/>
      <c r="E18" s="43"/>
      <c r="F18" s="43"/>
      <c r="G18" s="43"/>
      <c r="H18" s="43"/>
      <c r="I18" s="43"/>
      <c r="J18" s="43"/>
      <c r="K18" s="43"/>
      <c r="L18" s="28">
        <f>SUM(L5:L17)</f>
        <v>206214916.66666666</v>
      </c>
    </row>
  </sheetData>
  <mergeCells count="1">
    <mergeCell ref="C18:K1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1"/>
  <sheetViews>
    <sheetView tabSelected="1" zoomScale="87" zoomScaleNormal="87" workbookViewId="0">
      <pane ySplit="1" topLeftCell="A2" activePane="bottomLeft" state="frozen"/>
      <selection pane="bottomLeft" activeCell="F1" sqref="F1"/>
    </sheetView>
  </sheetViews>
  <sheetFormatPr defaultRowHeight="15" x14ac:dyDescent="0.25"/>
  <cols>
    <col min="1" max="1" width="4.42578125" customWidth="1"/>
    <col min="2" max="2" width="25.85546875" customWidth="1"/>
    <col min="3" max="3" width="15.7109375" customWidth="1"/>
    <col min="4" max="5" width="14" customWidth="1"/>
  </cols>
  <sheetData>
    <row r="1" spans="1:5" s="54" customFormat="1" ht="45" customHeight="1" x14ac:dyDescent="0.25">
      <c r="A1" s="54" t="s">
        <v>1</v>
      </c>
      <c r="B1" s="54" t="s">
        <v>2</v>
      </c>
      <c r="C1" s="54" t="s">
        <v>145</v>
      </c>
      <c r="D1" s="54" t="s">
        <v>146</v>
      </c>
      <c r="E1" s="54" t="s">
        <v>147</v>
      </c>
    </row>
    <row r="2" spans="1:5" x14ac:dyDescent="0.25">
      <c r="A2">
        <v>1</v>
      </c>
      <c r="B2" t="s">
        <v>100</v>
      </c>
      <c r="C2" s="14">
        <v>1</v>
      </c>
      <c r="D2" s="40"/>
      <c r="E2" s="41"/>
    </row>
    <row r="3" spans="1:5" x14ac:dyDescent="0.25">
      <c r="A3">
        <v>2</v>
      </c>
      <c r="B3" t="s">
        <v>101</v>
      </c>
      <c r="C3" s="14">
        <v>1</v>
      </c>
      <c r="D3" s="40"/>
      <c r="E3" s="41"/>
    </row>
    <row r="4" spans="1:5" x14ac:dyDescent="0.25">
      <c r="A4">
        <v>3</v>
      </c>
      <c r="B4" t="s">
        <v>102</v>
      </c>
      <c r="C4" s="14">
        <v>1</v>
      </c>
      <c r="D4" s="40"/>
      <c r="E4" s="41"/>
    </row>
    <row r="5" spans="1:5" x14ac:dyDescent="0.25">
      <c r="A5">
        <v>4</v>
      </c>
      <c r="B5" t="s">
        <v>144</v>
      </c>
      <c r="C5" s="14">
        <v>1</v>
      </c>
      <c r="D5" s="40"/>
      <c r="E5" s="41"/>
    </row>
    <row r="6" spans="1:5" x14ac:dyDescent="0.25">
      <c r="A6">
        <v>5</v>
      </c>
      <c r="B6" t="s">
        <v>103</v>
      </c>
      <c r="C6" s="14">
        <v>1</v>
      </c>
      <c r="D6" s="40"/>
      <c r="E6" s="41"/>
    </row>
    <row r="7" spans="1:5" x14ac:dyDescent="0.25">
      <c r="A7">
        <v>6</v>
      </c>
      <c r="B7" t="s">
        <v>104</v>
      </c>
      <c r="C7" s="14">
        <v>1</v>
      </c>
      <c r="D7" s="40"/>
      <c r="E7" s="41"/>
    </row>
    <row r="8" spans="1:5" x14ac:dyDescent="0.25">
      <c r="A8">
        <v>7</v>
      </c>
      <c r="B8" t="s">
        <v>105</v>
      </c>
      <c r="C8" s="14">
        <v>1</v>
      </c>
      <c r="D8" s="40"/>
      <c r="E8" s="41"/>
    </row>
    <row r="9" spans="1:5" x14ac:dyDescent="0.25">
      <c r="A9">
        <v>8</v>
      </c>
      <c r="B9" t="s">
        <v>106</v>
      </c>
      <c r="C9" s="14">
        <v>1</v>
      </c>
      <c r="D9" s="40"/>
      <c r="E9" s="41"/>
    </row>
    <row r="10" spans="1:5" x14ac:dyDescent="0.25">
      <c r="A10">
        <v>9</v>
      </c>
      <c r="B10" t="s">
        <v>107</v>
      </c>
      <c r="C10" s="14">
        <v>1</v>
      </c>
      <c r="D10" s="40"/>
      <c r="E10" s="41"/>
    </row>
    <row r="11" spans="1:5" x14ac:dyDescent="0.25">
      <c r="A11">
        <v>10</v>
      </c>
      <c r="B11" t="s">
        <v>108</v>
      </c>
      <c r="C11" s="14">
        <v>1</v>
      </c>
      <c r="D11" s="40"/>
      <c r="E11" s="41"/>
    </row>
    <row r="12" spans="1:5" x14ac:dyDescent="0.25">
      <c r="A12">
        <v>11</v>
      </c>
      <c r="B12" t="s">
        <v>109</v>
      </c>
      <c r="C12" s="14">
        <v>1</v>
      </c>
      <c r="D12" s="40"/>
      <c r="E12" s="41"/>
    </row>
    <row r="13" spans="1:5" x14ac:dyDescent="0.25">
      <c r="A13">
        <v>12</v>
      </c>
      <c r="B13" t="s">
        <v>110</v>
      </c>
      <c r="C13" s="14">
        <v>1</v>
      </c>
      <c r="D13" s="40"/>
      <c r="E13" s="41"/>
    </row>
    <row r="14" spans="1:5" x14ac:dyDescent="0.25">
      <c r="A14">
        <v>13</v>
      </c>
      <c r="B14" t="s">
        <v>111</v>
      </c>
      <c r="C14" s="14">
        <v>1</v>
      </c>
      <c r="D14" s="40"/>
      <c r="E14" s="41"/>
    </row>
    <row r="15" spans="1:5" x14ac:dyDescent="0.25">
      <c r="A15">
        <v>14</v>
      </c>
      <c r="B15" t="s">
        <v>93</v>
      </c>
      <c r="C15" s="14">
        <v>1</v>
      </c>
      <c r="D15" s="40"/>
      <c r="E15" s="41"/>
    </row>
    <row r="16" spans="1:5" x14ac:dyDescent="0.25">
      <c r="A16">
        <v>15</v>
      </c>
      <c r="B16" t="s">
        <v>92</v>
      </c>
      <c r="C16" s="14">
        <v>1</v>
      </c>
      <c r="D16" s="40"/>
      <c r="E16" s="41"/>
    </row>
    <row r="17" spans="1:5" x14ac:dyDescent="0.25">
      <c r="A17">
        <v>16</v>
      </c>
      <c r="B17" t="s">
        <v>112</v>
      </c>
      <c r="C17" s="14">
        <v>1</v>
      </c>
      <c r="D17" s="40"/>
      <c r="E17" s="41"/>
    </row>
    <row r="18" spans="1:5" x14ac:dyDescent="0.25">
      <c r="A18">
        <v>17</v>
      </c>
      <c r="B18" t="s">
        <v>91</v>
      </c>
      <c r="C18" s="14">
        <v>1</v>
      </c>
      <c r="D18" s="40"/>
      <c r="E18" s="41"/>
    </row>
    <row r="19" spans="1:5" x14ac:dyDescent="0.25">
      <c r="A19">
        <v>18</v>
      </c>
      <c r="B19" t="s">
        <v>113</v>
      </c>
      <c r="C19" s="14">
        <v>1</v>
      </c>
      <c r="D19" s="40"/>
      <c r="E19" s="41"/>
    </row>
    <row r="20" spans="1:5" x14ac:dyDescent="0.25">
      <c r="A20">
        <v>19</v>
      </c>
      <c r="B20" t="s">
        <v>114</v>
      </c>
      <c r="C20" s="14">
        <v>1</v>
      </c>
      <c r="D20" s="40"/>
      <c r="E20" s="41"/>
    </row>
    <row r="21" spans="1:5" x14ac:dyDescent="0.25">
      <c r="A21">
        <v>20</v>
      </c>
      <c r="B21" t="s">
        <v>115</v>
      </c>
      <c r="C21" s="14">
        <v>1</v>
      </c>
      <c r="D21" s="40"/>
      <c r="E21" s="41"/>
    </row>
    <row r="22" spans="1:5" x14ac:dyDescent="0.25">
      <c r="A22">
        <v>21</v>
      </c>
      <c r="B22" t="s">
        <v>116</v>
      </c>
      <c r="C22" s="14">
        <v>1</v>
      </c>
      <c r="D22" s="40"/>
      <c r="E22" s="41"/>
    </row>
    <row r="23" spans="1:5" x14ac:dyDescent="0.25">
      <c r="A23">
        <v>22</v>
      </c>
      <c r="B23" t="s">
        <v>117</v>
      </c>
      <c r="C23" s="14">
        <v>1</v>
      </c>
      <c r="D23" s="40"/>
      <c r="E23" s="41"/>
    </row>
    <row r="24" spans="1:5" x14ac:dyDescent="0.25">
      <c r="A24">
        <v>23</v>
      </c>
      <c r="B24" t="s">
        <v>118</v>
      </c>
      <c r="C24" s="14">
        <v>1</v>
      </c>
      <c r="D24" s="40"/>
      <c r="E24" s="41"/>
    </row>
    <row r="25" spans="1:5" x14ac:dyDescent="0.25">
      <c r="A25">
        <v>24</v>
      </c>
      <c r="B25" t="s">
        <v>119</v>
      </c>
      <c r="C25" s="14">
        <v>1</v>
      </c>
      <c r="D25" s="40"/>
      <c r="E25" s="41"/>
    </row>
    <row r="26" spans="1:5" x14ac:dyDescent="0.25">
      <c r="A26">
        <v>25</v>
      </c>
      <c r="B26" t="s">
        <v>120</v>
      </c>
      <c r="C26" s="14">
        <v>1</v>
      </c>
      <c r="D26" s="40"/>
      <c r="E26" s="41"/>
    </row>
    <row r="27" spans="1:5" x14ac:dyDescent="0.25">
      <c r="A27">
        <v>26</v>
      </c>
      <c r="B27" t="s">
        <v>121</v>
      </c>
      <c r="C27" s="14">
        <v>1</v>
      </c>
      <c r="D27" s="40"/>
      <c r="E27" s="41"/>
    </row>
    <row r="28" spans="1:5" x14ac:dyDescent="0.25">
      <c r="A28">
        <v>27</v>
      </c>
      <c r="B28" t="s">
        <v>122</v>
      </c>
      <c r="C28" s="14">
        <v>1</v>
      </c>
      <c r="D28" s="40"/>
      <c r="E28" s="41"/>
    </row>
    <row r="29" spans="1:5" x14ac:dyDescent="0.25">
      <c r="A29">
        <v>28</v>
      </c>
      <c r="B29" t="s">
        <v>123</v>
      </c>
      <c r="C29" s="14">
        <v>1</v>
      </c>
      <c r="D29" s="40"/>
      <c r="E29" s="41"/>
    </row>
    <row r="30" spans="1:5" x14ac:dyDescent="0.25">
      <c r="A30">
        <v>29</v>
      </c>
      <c r="B30" t="s">
        <v>124</v>
      </c>
      <c r="C30" s="14">
        <v>1</v>
      </c>
      <c r="D30" s="40"/>
      <c r="E30" s="41"/>
    </row>
    <row r="31" spans="1:5" x14ac:dyDescent="0.25">
      <c r="A31">
        <v>30</v>
      </c>
      <c r="B31" t="s">
        <v>125</v>
      </c>
      <c r="C31" s="14">
        <v>1</v>
      </c>
      <c r="D31" s="40"/>
      <c r="E31" s="41"/>
    </row>
    <row r="32" spans="1:5" x14ac:dyDescent="0.25">
      <c r="A32">
        <v>31</v>
      </c>
      <c r="B32" t="s">
        <v>142</v>
      </c>
      <c r="C32" s="14">
        <v>1</v>
      </c>
      <c r="D32" s="40"/>
      <c r="E32" s="41"/>
    </row>
    <row r="33" spans="1:5" x14ac:dyDescent="0.25">
      <c r="A33">
        <v>32</v>
      </c>
      <c r="B33" t="s">
        <v>126</v>
      </c>
      <c r="C33" s="14">
        <v>1</v>
      </c>
      <c r="D33" s="40"/>
      <c r="E33" s="41"/>
    </row>
    <row r="34" spans="1:5" x14ac:dyDescent="0.25">
      <c r="A34">
        <v>33</v>
      </c>
      <c r="B34" t="s">
        <v>127</v>
      </c>
      <c r="C34" s="14">
        <v>1</v>
      </c>
      <c r="D34" s="40"/>
      <c r="E34" s="41"/>
    </row>
    <row r="35" spans="1:5" x14ac:dyDescent="0.25">
      <c r="A35">
        <v>34</v>
      </c>
      <c r="B35" t="s">
        <v>128</v>
      </c>
      <c r="C35" s="14">
        <v>1</v>
      </c>
      <c r="D35" s="40"/>
      <c r="E35" s="41"/>
    </row>
    <row r="36" spans="1:5" x14ac:dyDescent="0.25">
      <c r="A36">
        <v>35</v>
      </c>
      <c r="B36" t="s">
        <v>129</v>
      </c>
      <c r="C36" s="14">
        <v>1</v>
      </c>
      <c r="D36" s="40"/>
      <c r="E36" s="41"/>
    </row>
    <row r="37" spans="1:5" x14ac:dyDescent="0.25">
      <c r="A37">
        <v>36</v>
      </c>
      <c r="B37" t="s">
        <v>130</v>
      </c>
      <c r="C37" s="14">
        <v>1</v>
      </c>
      <c r="D37" s="40"/>
      <c r="E37" s="41"/>
    </row>
    <row r="38" spans="1:5" x14ac:dyDescent="0.25">
      <c r="A38">
        <v>37</v>
      </c>
      <c r="B38" t="s">
        <v>131</v>
      </c>
      <c r="C38" s="14">
        <v>1</v>
      </c>
      <c r="D38" s="40"/>
      <c r="E38" s="41"/>
    </row>
    <row r="39" spans="1:5" x14ac:dyDescent="0.25">
      <c r="A39">
        <v>38</v>
      </c>
      <c r="B39" t="s">
        <v>132</v>
      </c>
      <c r="C39" s="14">
        <v>1</v>
      </c>
      <c r="D39" s="40"/>
      <c r="E39" s="41"/>
    </row>
    <row r="40" spans="1:5" x14ac:dyDescent="0.25">
      <c r="A40">
        <v>39</v>
      </c>
      <c r="B40" t="s">
        <v>133</v>
      </c>
      <c r="C40" s="14">
        <v>1</v>
      </c>
      <c r="D40" s="40"/>
      <c r="E40" s="41"/>
    </row>
    <row r="41" spans="1:5" x14ac:dyDescent="0.25">
      <c r="A41">
        <v>40</v>
      </c>
      <c r="B41" t="s">
        <v>134</v>
      </c>
      <c r="C41" s="14">
        <v>1</v>
      </c>
      <c r="D41" s="40"/>
      <c r="E41" s="41"/>
    </row>
    <row r="42" spans="1:5" x14ac:dyDescent="0.25">
      <c r="A42">
        <v>41</v>
      </c>
      <c r="B42" t="s">
        <v>135</v>
      </c>
      <c r="C42" s="14">
        <v>1</v>
      </c>
      <c r="D42" s="40"/>
      <c r="E42" s="41"/>
    </row>
    <row r="43" spans="1:5" x14ac:dyDescent="0.25">
      <c r="A43">
        <v>42</v>
      </c>
      <c r="B43" t="s">
        <v>136</v>
      </c>
      <c r="C43" s="14">
        <v>1</v>
      </c>
      <c r="D43" s="40"/>
      <c r="E43" s="41"/>
    </row>
    <row r="44" spans="1:5" x14ac:dyDescent="0.25">
      <c r="A44">
        <v>43</v>
      </c>
      <c r="B44" t="s">
        <v>137</v>
      </c>
      <c r="C44" s="14">
        <v>1</v>
      </c>
      <c r="D44" s="40"/>
      <c r="E44" s="41"/>
    </row>
    <row r="45" spans="1:5" x14ac:dyDescent="0.25">
      <c r="A45">
        <v>44</v>
      </c>
      <c r="B45" t="s">
        <v>138</v>
      </c>
      <c r="C45" s="14">
        <v>1</v>
      </c>
      <c r="D45" s="40"/>
      <c r="E45" s="41"/>
    </row>
    <row r="46" spans="1:5" x14ac:dyDescent="0.25">
      <c r="A46">
        <v>45</v>
      </c>
      <c r="B46" t="s">
        <v>139</v>
      </c>
      <c r="C46" s="14">
        <v>1</v>
      </c>
      <c r="D46" s="40"/>
      <c r="E46" s="41"/>
    </row>
    <row r="47" spans="1:5" x14ac:dyDescent="0.25">
      <c r="A47">
        <v>46</v>
      </c>
      <c r="B47" t="s">
        <v>140</v>
      </c>
      <c r="C47" s="14">
        <v>1</v>
      </c>
      <c r="D47" s="40"/>
      <c r="E47" s="41"/>
    </row>
    <row r="48" spans="1:5" x14ac:dyDescent="0.25">
      <c r="A48">
        <v>47</v>
      </c>
      <c r="B48" t="s">
        <v>141</v>
      </c>
      <c r="C48" s="14">
        <v>1</v>
      </c>
      <c r="D48" s="40"/>
      <c r="E48" s="41"/>
    </row>
    <row r="49" spans="1:4" s="53" customFormat="1" ht="45.75" customHeight="1" x14ac:dyDescent="0.25">
      <c r="A49" s="53">
        <v>48</v>
      </c>
      <c r="B49" s="53" t="s">
        <v>143</v>
      </c>
      <c r="C49" s="55">
        <v>1</v>
      </c>
      <c r="D49" s="56"/>
    </row>
    <row r="51" spans="1:4" s="42" customFormat="1" x14ac:dyDescent="0.25">
      <c r="A51" s="52"/>
      <c r="B51" s="52"/>
      <c r="C51" s="52"/>
      <c r="D51" s="52"/>
    </row>
  </sheetData>
  <mergeCells count="1">
    <mergeCell ref="A51:D51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расчет</vt:lpstr>
      <vt:lpstr>Лист1</vt:lpstr>
      <vt:lpstr>Лист2</vt:lpstr>
      <vt:lpstr>Лист3</vt:lpstr>
      <vt:lpstr>клиент</vt:lpstr>
      <vt:lpstr>Лист4</vt:lpstr>
      <vt:lpstr>28.04.21 аеропорт</vt:lpstr>
      <vt:lpstr>Перечень</vt:lpstr>
      <vt:lpstr>Лист3!Область_печати</vt:lpstr>
      <vt:lpstr>расчет!Область_печати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2021-06-04T07:41:32Z</cp:lastPrinted>
  <dcterms:created xsi:type="dcterms:W3CDTF">2019-03-28T07:30:40Z</dcterms:created>
  <dcterms:modified xsi:type="dcterms:W3CDTF">2021-07-23T11:45:05Z</dcterms:modified>
</cp:coreProperties>
</file>